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Z:\05_Outils\04 - MO collectifs\Copros\6_développement copro\proposition prospection\2017 chemin de fer copro\"/>
    </mc:Choice>
  </mc:AlternateContent>
  <bookViews>
    <workbookView xWindow="0" yWindow="0" windowWidth="19200" windowHeight="10995"/>
  </bookViews>
  <sheets>
    <sheet name="VOTRE COPRO" sheetId="1" r:id="rId1"/>
    <sheet name="COPRO ISERE" sheetId="2" r:id="rId2"/>
  </sheets>
  <definedNames>
    <definedName name="_xlnm.Print_Area" localSheetId="0">'VOTRE COPRO'!$B$1:$K$108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2" l="1"/>
  <c r="K15" i="2"/>
  <c r="L15" i="2"/>
  <c r="C15" i="2"/>
  <c r="H74" i="1" l="1"/>
  <c r="J2" i="1" l="1"/>
  <c r="E36" i="1"/>
  <c r="H20" i="2" l="1"/>
  <c r="H21" i="2"/>
  <c r="E21" i="2"/>
  <c r="H13" i="2"/>
  <c r="H17" i="2" s="1"/>
  <c r="G13" i="2"/>
  <c r="G17" i="2" s="1"/>
  <c r="H12" i="2"/>
  <c r="H15" i="2" s="1"/>
  <c r="G12" i="2"/>
  <c r="G15" i="2" s="1"/>
  <c r="H11" i="2"/>
  <c r="G11" i="2"/>
  <c r="H10" i="2"/>
  <c r="G10" i="2"/>
  <c r="B41" i="2"/>
  <c r="B42" i="2"/>
  <c r="B43" i="2"/>
  <c r="B44" i="2"/>
  <c r="B45" i="2"/>
  <c r="B46" i="2"/>
  <c r="B47" i="2"/>
  <c r="B48" i="2"/>
  <c r="B30" i="2"/>
  <c r="B31" i="2"/>
  <c r="B32" i="2"/>
  <c r="B33" i="2"/>
  <c r="B34" i="2"/>
  <c r="B35" i="2"/>
  <c r="B36" i="2"/>
  <c r="B37" i="2"/>
  <c r="B38" i="2"/>
  <c r="B39" i="2"/>
  <c r="B40" i="2"/>
  <c r="C40" i="2"/>
  <c r="F47" i="1"/>
  <c r="E46" i="1"/>
  <c r="G37" i="1"/>
  <c r="G38" i="1"/>
  <c r="H45" i="1"/>
  <c r="E45" i="1"/>
  <c r="E38" i="1"/>
  <c r="H38" i="1"/>
  <c r="H37" i="1"/>
  <c r="E37" i="1"/>
  <c r="H14" i="2" l="1"/>
  <c r="G14" i="2"/>
  <c r="E20" i="2"/>
  <c r="D56" i="1" l="1"/>
  <c r="C38" i="2"/>
  <c r="B10" i="2"/>
  <c r="E10" i="2"/>
  <c r="F10" i="2"/>
  <c r="I10" i="2"/>
  <c r="J10" i="2"/>
  <c r="K10" i="2"/>
  <c r="L10" i="2"/>
  <c r="M10" i="2"/>
  <c r="N10" i="2"/>
  <c r="B11" i="2"/>
  <c r="E11" i="2"/>
  <c r="F11" i="2"/>
  <c r="I11" i="2"/>
  <c r="J11" i="2"/>
  <c r="K11" i="2"/>
  <c r="L11" i="2"/>
  <c r="M11" i="2"/>
  <c r="N11" i="2"/>
  <c r="B12" i="2"/>
  <c r="E12" i="2"/>
  <c r="E15" i="2" s="1"/>
  <c r="F12" i="2"/>
  <c r="F15" i="2" s="1"/>
  <c r="I12" i="2"/>
  <c r="I15" i="2" s="1"/>
  <c r="J12" i="2"/>
  <c r="J15" i="2" s="1"/>
  <c r="M12" i="2"/>
  <c r="M15" i="2" s="1"/>
  <c r="N12" i="2"/>
  <c r="N15" i="2" s="1"/>
  <c r="B13" i="2"/>
  <c r="E13" i="2"/>
  <c r="E17" i="2" s="1"/>
  <c r="F13" i="2"/>
  <c r="F17" i="2" s="1"/>
  <c r="I13" i="2"/>
  <c r="I17" i="2" s="1"/>
  <c r="J13" i="2"/>
  <c r="J17" i="2" s="1"/>
  <c r="K13" i="2"/>
  <c r="L13" i="2"/>
  <c r="L17" i="2" s="1"/>
  <c r="M13" i="2"/>
  <c r="M17" i="2" s="1"/>
  <c r="N13" i="2"/>
  <c r="N17" i="2" s="1"/>
  <c r="B14" i="2"/>
  <c r="B15" i="2"/>
  <c r="B16" i="2"/>
  <c r="B17" i="2"/>
  <c r="C17" i="2"/>
  <c r="C14" i="2" s="1"/>
  <c r="D17" i="2"/>
  <c r="D14" i="2" s="1"/>
  <c r="K17" i="2"/>
  <c r="B21" i="2"/>
  <c r="B22" i="2"/>
  <c r="B23" i="2"/>
  <c r="B24" i="2"/>
  <c r="B25" i="2"/>
  <c r="B26" i="2"/>
  <c r="B27" i="2"/>
  <c r="B20" i="2"/>
  <c r="C31" i="2"/>
  <c r="C32" i="2"/>
  <c r="C33" i="2"/>
  <c r="C34" i="2"/>
  <c r="C35" i="2"/>
  <c r="C36" i="2"/>
  <c r="C37" i="2"/>
  <c r="C39" i="2"/>
  <c r="C41" i="2"/>
  <c r="C42" i="2"/>
  <c r="C43" i="2"/>
  <c r="C44" i="2"/>
  <c r="C45" i="2"/>
  <c r="C46" i="2"/>
  <c r="C47" i="2"/>
  <c r="C48" i="2"/>
  <c r="C30" i="2"/>
  <c r="D75" i="1"/>
  <c r="M14" i="2" l="1"/>
  <c r="F14" i="2"/>
  <c r="E31" i="2"/>
  <c r="E76" i="1" s="1"/>
  <c r="F39" i="2"/>
  <c r="E39" i="2"/>
  <c r="F32" i="2"/>
  <c r="F77" i="1" s="1"/>
  <c r="F34" i="2"/>
  <c r="F79" i="1" s="1"/>
  <c r="F38" i="2"/>
  <c r="F82" i="1" s="1"/>
  <c r="E32" i="2"/>
  <c r="E77" i="1" s="1"/>
  <c r="E34" i="2"/>
  <c r="E79" i="1" s="1"/>
  <c r="E38" i="2"/>
  <c r="E82" i="1" s="1"/>
  <c r="F33" i="2"/>
  <c r="F78" i="1" s="1"/>
  <c r="F37" i="2"/>
  <c r="F83" i="1" s="1"/>
  <c r="F31" i="2"/>
  <c r="F76" i="1" s="1"/>
  <c r="E33" i="2"/>
  <c r="E78" i="1" s="1"/>
  <c r="E37" i="2"/>
  <c r="E83" i="1" s="1"/>
  <c r="N14" i="2"/>
  <c r="F36" i="2"/>
  <c r="F81" i="1" s="1"/>
  <c r="I14" i="2"/>
  <c r="L14" i="2"/>
  <c r="J14" i="2"/>
  <c r="K14" i="2"/>
  <c r="E14" i="2"/>
  <c r="F63" i="1"/>
  <c r="F64" i="1" s="1"/>
  <c r="G63" i="1"/>
  <c r="G64" i="1" s="1"/>
  <c r="H63" i="1"/>
  <c r="I63" i="1"/>
  <c r="I64" i="1" s="1"/>
  <c r="J63" i="1"/>
  <c r="J64" i="1" s="1"/>
  <c r="E63" i="1"/>
  <c r="E64" i="1" s="1"/>
  <c r="D57" i="1"/>
  <c r="D59" i="1"/>
  <c r="D60" i="1"/>
  <c r="D69" i="1"/>
  <c r="D79" i="1" s="1"/>
  <c r="D71" i="1"/>
  <c r="D72" i="1"/>
  <c r="D77" i="1" s="1"/>
  <c r="H64" i="1"/>
  <c r="F70" i="1"/>
  <c r="H70" i="1"/>
  <c r="I70" i="1"/>
  <c r="J70" i="1"/>
  <c r="D16" i="1"/>
  <c r="J74" i="1" s="1"/>
  <c r="E61" i="1"/>
  <c r="F58" i="1"/>
  <c r="F61" i="1" s="1"/>
  <c r="G61" i="1"/>
  <c r="H58" i="1"/>
  <c r="H61" i="1" s="1"/>
  <c r="I58" i="1"/>
  <c r="I61" i="1" s="1"/>
  <c r="J58" i="1"/>
  <c r="J61" i="1" s="1"/>
  <c r="D61" i="1" l="1"/>
  <c r="E36" i="2"/>
  <c r="E81" i="1" s="1"/>
  <c r="F35" i="2"/>
  <c r="F80" i="1" s="1"/>
  <c r="E35" i="2"/>
  <c r="E80" i="1" s="1"/>
  <c r="D76" i="1"/>
  <c r="G76" i="1" s="1"/>
  <c r="H76" i="1" s="1"/>
  <c r="D81" i="1"/>
  <c r="G81" i="1" s="1"/>
  <c r="H81" i="1" s="1"/>
  <c r="G79" i="1"/>
  <c r="H79" i="1" s="1"/>
  <c r="G77" i="1"/>
  <c r="H77" i="1" s="1"/>
  <c r="J54" i="1"/>
  <c r="J68" i="1"/>
  <c r="H68" i="1"/>
  <c r="F68" i="1"/>
  <c r="I68" i="1"/>
  <c r="G68" i="1"/>
  <c r="E68" i="1"/>
  <c r="D70" i="1"/>
  <c r="D64" i="1"/>
  <c r="D82" i="1" s="1"/>
  <c r="D63" i="1"/>
  <c r="D80" i="1" s="1"/>
  <c r="D58" i="1"/>
  <c r="E54" i="1"/>
  <c r="F54" i="1"/>
  <c r="G54" i="1"/>
  <c r="H54" i="1"/>
  <c r="I54" i="1"/>
  <c r="G80" i="1" l="1"/>
  <c r="H80" i="1" s="1"/>
  <c r="G82" i="1"/>
  <c r="H82" i="1" s="1"/>
  <c r="D83" i="1"/>
  <c r="G83" i="1" l="1"/>
  <c r="H83" i="1" s="1"/>
  <c r="D78" i="1"/>
  <c r="G78" i="1" s="1"/>
  <c r="H78" i="1" s="1"/>
</calcChain>
</file>

<file path=xl/sharedStrings.xml><?xml version="1.0" encoding="utf-8"?>
<sst xmlns="http://schemas.openxmlformats.org/spreadsheetml/2006/main" count="250" uniqueCount="171">
  <si>
    <t>NUMERO</t>
  </si>
  <si>
    <t>RUE</t>
  </si>
  <si>
    <t>VILLE</t>
  </si>
  <si>
    <t>CODE POSTAL</t>
  </si>
  <si>
    <t>NOM personne qui répond à l'enquête</t>
  </si>
  <si>
    <t>MAIL</t>
  </si>
  <si>
    <t>TELEPHONE</t>
  </si>
  <si>
    <t>NB DE LOGEMENTS PRINCIPAUX</t>
  </si>
  <si>
    <t>NB  BUREAUX /COMMERCES</t>
  </si>
  <si>
    <t>NB DE BATIMENTS</t>
  </si>
  <si>
    <t>DATE DE CONSTRUCTION</t>
  </si>
  <si>
    <t xml:space="preserve">         AVANT 1948</t>
  </si>
  <si>
    <t>non</t>
  </si>
  <si>
    <t xml:space="preserve">         ENTRE 1948 ET 1977</t>
  </si>
  <si>
    <t xml:space="preserve">         ENTRE 1977 ET 2005</t>
  </si>
  <si>
    <t>APRES 2005</t>
  </si>
  <si>
    <t>CHAUFFAGE COLLECTIF</t>
  </si>
  <si>
    <t>CONTRAT ENTRETIEN P2 (maintenance)</t>
  </si>
  <si>
    <t>COMBUSTIBLE : FIOUL</t>
  </si>
  <si>
    <t>COMBUSTIBLE : URBAIN</t>
  </si>
  <si>
    <t>COMBUSTIBLE : ELECTRICITE</t>
  </si>
  <si>
    <t>REPARTITEURS  CHALEUR</t>
  </si>
  <si>
    <t>EAU CHAUDE COLLECTIVE</t>
  </si>
  <si>
    <t>AVEC COMPTEURS</t>
  </si>
  <si>
    <t>EAU FROIDE COLLECTIVE</t>
  </si>
  <si>
    <t>SYNDIC PROFESSIONNEL</t>
  </si>
  <si>
    <t>NOMBRE D'ETAGES</t>
  </si>
  <si>
    <t>COMBUSTIBLE : BOIS</t>
  </si>
  <si>
    <t>MONTANTS EN €</t>
  </si>
  <si>
    <t xml:space="preserve">Charges globales consommation </t>
  </si>
  <si>
    <t>DATE</t>
  </si>
  <si>
    <t xml:space="preserve"> Chauffage, énergie et combustible</t>
  </si>
  <si>
    <t>Consommation énergie brut [kWh]</t>
  </si>
  <si>
    <t>Consommation de chauffage en kWh</t>
  </si>
  <si>
    <t>Charge sur énergie - chauffage</t>
  </si>
  <si>
    <t>Charge sur énergie - eau chaude</t>
  </si>
  <si>
    <t>Charge sur consommation - eau froide</t>
  </si>
  <si>
    <t>Charge sur consommation - eau chaude</t>
  </si>
  <si>
    <t>Consommation total d'eau chaude</t>
  </si>
  <si>
    <t>Consommation total d'eau froide</t>
  </si>
  <si>
    <t>SURFACE HABITABLES m²</t>
  </si>
  <si>
    <t>MOYENNE</t>
  </si>
  <si>
    <t>Charge sur énergie - chauffage corr DJU</t>
  </si>
  <si>
    <t>Consommation énergie corr DJU [kWh]</t>
  </si>
  <si>
    <t xml:space="preserve"> Chauffage, énergie et combustible corr DJU</t>
  </si>
  <si>
    <t>oui</t>
  </si>
  <si>
    <t xml:space="preserve">Ratio de consommations ECS </t>
  </si>
  <si>
    <t>ratio de consommation Chauffage et ECS</t>
  </si>
  <si>
    <t>N</t>
  </si>
  <si>
    <t>A</t>
  </si>
  <si>
    <t>C</t>
  </si>
  <si>
    <t>O</t>
  </si>
  <si>
    <t>SUR ANNEES SELECTIONNEES</t>
  </si>
  <si>
    <t>Rigueur Climatique DJU 18</t>
  </si>
  <si>
    <t>B</t>
  </si>
  <si>
    <t>I</t>
  </si>
  <si>
    <t>L</t>
  </si>
  <si>
    <t>Copro moyenne</t>
  </si>
  <si>
    <t>Copro performante</t>
  </si>
  <si>
    <t xml:space="preserve">CONTRAT ENTRETIEN P2+P3 </t>
  </si>
  <si>
    <t>NOM DE LA COPROPRIETE</t>
  </si>
  <si>
    <t>François POCQUET,  Chargé de missions énergie copropriété</t>
  </si>
  <si>
    <t>Hugo TESSIER,  Chargé de mission-énergie copropriété</t>
  </si>
  <si>
    <t>04.76.23.53.50</t>
  </si>
  <si>
    <t>infoenergie@ageden38.org</t>
  </si>
  <si>
    <t>Contact :</t>
  </si>
  <si>
    <t>AGEDEN- ISERE</t>
  </si>
  <si>
    <t>FIOUL</t>
  </si>
  <si>
    <t>GAZ</t>
  </si>
  <si>
    <t>URBAIN</t>
  </si>
  <si>
    <t>ELECTRICITE</t>
  </si>
  <si>
    <t>BOIS</t>
  </si>
  <si>
    <t>selon energie</t>
  </si>
  <si>
    <t>Ratio de cout energie</t>
  </si>
  <si>
    <t>à mettre à jour</t>
  </si>
  <si>
    <t>Conso moyenne Energie FINALE</t>
  </si>
  <si>
    <t>Hypothèses performantes</t>
  </si>
  <si>
    <t>Hypothèses moyennes</t>
  </si>
  <si>
    <t>Gain possible</t>
  </si>
  <si>
    <t>2,5pers * 35L/jour/pers à 60°C</t>
  </si>
  <si>
    <t xml:space="preserve">2,5pers * 100L/jour/pers </t>
  </si>
  <si>
    <t>2,5pers * 50L/jour/pers</t>
  </si>
  <si>
    <t>U</t>
  </si>
  <si>
    <t>T</t>
  </si>
  <si>
    <t>CONSOMMATIONS</t>
  </si>
  <si>
    <t xml:space="preserve"> ENERGIE et EAU</t>
  </si>
  <si>
    <t>CHARGES</t>
  </si>
  <si>
    <t>à compléter</t>
  </si>
  <si>
    <t>choisir [oui/non]</t>
  </si>
  <si>
    <t>(en option) . . . .</t>
  </si>
  <si>
    <t xml:space="preserve">Nous remmandons de masquer les lignes écrites dont l'écriture est blanche </t>
  </si>
  <si>
    <t>Note pour le conseiller                         1-</t>
  </si>
  <si>
    <t>2-</t>
  </si>
  <si>
    <t>remettre à jour le coût des énergies     --&gt;"ligne 15"</t>
  </si>
  <si>
    <t>3-</t>
  </si>
  <si>
    <t>Toutes cases pouvant faire l'objet de modification/correction/mise à jour</t>
  </si>
  <si>
    <t>4-</t>
  </si>
  <si>
    <t>Afin d'améliorer l'outils, merci de nous contacter par mail ou téléphone      "infoenergie@ageden38.org"    04.76.23.53.50</t>
  </si>
  <si>
    <t>à masquer</t>
  </si>
  <si>
    <t>COMBUSTIBLE : GAZ DE VILLE</t>
  </si>
  <si>
    <t>POUR RAPPEL &amp; CALCUL</t>
  </si>
  <si>
    <t>COMBUSTIBLE : GAZ PROPANE</t>
  </si>
  <si>
    <t>GAZ_PROPANE</t>
  </si>
  <si>
    <t>2,5pers* 25L/jour/pers à 60°C</t>
  </si>
  <si>
    <t>40 trucs et astuces pour économiser l'eau et l'énergie chez soi</t>
  </si>
  <si>
    <t>Etape 1 :Sensibilisation</t>
  </si>
  <si>
    <t>Choix de l'accompagnement</t>
  </si>
  <si>
    <t xml:space="preserve">Etape 2 :  Audit énergetique </t>
  </si>
  <si>
    <t>Etape 3 : Travaux rénovation</t>
  </si>
  <si>
    <t>Catalogue des Actions de l'AGEDEN à destinsation des copropriétés de l'Isère</t>
  </si>
  <si>
    <r>
      <t>-</t>
    </r>
    <r>
      <rPr>
        <u/>
        <sz val="12"/>
        <color theme="1"/>
        <rFont val="Calibri"/>
        <family val="2"/>
        <scheme val="minor"/>
      </rPr>
      <t>Guide</t>
    </r>
    <r>
      <rPr>
        <sz val="12"/>
        <color theme="1"/>
        <rFont val="Calibri"/>
        <family val="2"/>
        <scheme val="minor"/>
      </rPr>
      <t>: Conseils sur l'utilisation et les systèmes économes en eau (mousseur, douchette)</t>
    </r>
  </si>
  <si>
    <r>
      <t>-</t>
    </r>
    <r>
      <rPr>
        <u/>
        <sz val="12"/>
        <color theme="1"/>
        <rFont val="Calibri"/>
        <family val="2"/>
        <scheme val="minor"/>
      </rPr>
      <t xml:space="preserve">Rendez-vous d'information </t>
    </r>
    <r>
      <rPr>
        <sz val="12"/>
        <color theme="1"/>
        <rFont val="Calibri"/>
        <family val="2"/>
        <scheme val="minor"/>
      </rPr>
      <t>: connaitre les bonnes pratiques  (température de consigne, isolation des canalisations)</t>
    </r>
  </si>
  <si>
    <r>
      <t xml:space="preserve">- </t>
    </r>
    <r>
      <rPr>
        <u/>
        <sz val="12"/>
        <color theme="1"/>
        <rFont val="Calibri"/>
        <family val="2"/>
        <scheme val="minor"/>
      </rPr>
      <t>Mission thermo-copro:</t>
    </r>
    <r>
      <rPr>
        <sz val="12"/>
        <color theme="1"/>
        <rFont val="Calibri"/>
        <family val="2"/>
        <scheme val="minor"/>
      </rPr>
      <t xml:space="preserve"> Visulalisation des perte de chaleur grâce à l'utilisation d'une caméra thermique </t>
    </r>
  </si>
  <si>
    <r>
      <t>-</t>
    </r>
    <r>
      <rPr>
        <u/>
        <sz val="12"/>
        <color theme="1"/>
        <rFont val="Calibri"/>
        <family val="2"/>
        <scheme val="minor"/>
      </rPr>
      <t xml:space="preserve"> Mission conseil personnalisé</t>
    </r>
    <r>
      <rPr>
        <sz val="12"/>
        <color theme="1"/>
        <rFont val="Calibri"/>
        <family val="2"/>
        <scheme val="minor"/>
      </rPr>
      <t xml:space="preserve"> : Visite, rapport et réunion d'orientation </t>
    </r>
  </si>
  <si>
    <r>
      <t xml:space="preserve">- </t>
    </r>
    <r>
      <rPr>
        <u/>
        <sz val="12"/>
        <color theme="1"/>
        <rFont val="Calibri"/>
        <family val="2"/>
        <scheme val="minor"/>
      </rPr>
      <t>Informations</t>
    </r>
    <r>
      <rPr>
        <sz val="12"/>
        <color theme="1"/>
        <rFont val="Calibri"/>
        <family val="2"/>
        <scheme val="minor"/>
      </rPr>
      <t xml:space="preserve"> sur les aides financières et la réglementation</t>
    </r>
  </si>
  <si>
    <r>
      <t>-</t>
    </r>
    <r>
      <rPr>
        <u/>
        <sz val="12"/>
        <color theme="1"/>
        <rFont val="Calibri"/>
        <family val="2"/>
        <scheme val="minor"/>
      </rPr>
      <t xml:space="preserve"> Fiches </t>
    </r>
    <r>
      <rPr>
        <sz val="12"/>
        <color theme="1"/>
        <rFont val="Calibri"/>
        <family val="2"/>
        <scheme val="minor"/>
      </rPr>
      <t>d'informations sur copropriétés rénovées</t>
    </r>
  </si>
  <si>
    <r>
      <t xml:space="preserve">- </t>
    </r>
    <r>
      <rPr>
        <u/>
        <sz val="12"/>
        <color theme="1"/>
        <rFont val="Calibri"/>
        <family val="2"/>
        <scheme val="minor"/>
      </rPr>
      <t>Mission d'accompagnement</t>
    </r>
    <r>
      <rPr>
        <sz val="12"/>
        <color theme="1"/>
        <rFont val="Calibri"/>
        <family val="2"/>
        <scheme val="minor"/>
      </rPr>
      <t xml:space="preserve"> à la réalisation d'un audit énergetique </t>
    </r>
  </si>
  <si>
    <r>
      <t xml:space="preserve">- </t>
    </r>
    <r>
      <rPr>
        <u/>
        <sz val="12"/>
        <color theme="1"/>
        <rFont val="Calibri"/>
        <family val="2"/>
        <scheme val="minor"/>
      </rPr>
      <t>Mission d'accompagnement</t>
    </r>
    <r>
      <rPr>
        <sz val="12"/>
        <color theme="1"/>
        <rFont val="Calibri"/>
        <family val="2"/>
        <scheme val="minor"/>
      </rPr>
      <t xml:space="preserve"> à la réalisation de travaux</t>
    </r>
  </si>
  <si>
    <r>
      <t>-</t>
    </r>
    <r>
      <rPr>
        <u/>
        <sz val="12"/>
        <color theme="1"/>
        <rFont val="Calibri"/>
        <family val="2"/>
        <scheme val="minor"/>
      </rPr>
      <t>Mission d'accompagnement</t>
    </r>
    <r>
      <rPr>
        <sz val="12"/>
        <color theme="1"/>
        <rFont val="Calibri"/>
        <family val="2"/>
        <scheme val="minor"/>
      </rPr>
      <t xml:space="preserve"> à l'optimisation des contrats liées à l'énergie</t>
    </r>
  </si>
  <si>
    <t>François POCQUET,  Chargé de missions - énergie copropriété</t>
  </si>
  <si>
    <t>Hugo TESSIER,  Chargé de mission - énergie copropriété</t>
  </si>
  <si>
    <t>- un membre de la copropriété disposant des informations</t>
  </si>
  <si>
    <t>- le Conseil syndical</t>
  </si>
  <si>
    <t>- le syndic</t>
  </si>
  <si>
    <t>Document à remplir par:</t>
  </si>
  <si>
    <t xml:space="preserve">Ratio charges chauffage </t>
  </si>
  <si>
    <t>prix du m3 d'EF</t>
  </si>
  <si>
    <t>F</t>
  </si>
  <si>
    <t>H</t>
  </si>
  <si>
    <t>E</t>
  </si>
  <si>
    <t>D</t>
  </si>
  <si>
    <t>R</t>
  </si>
  <si>
    <t>S</t>
  </si>
  <si>
    <t>G</t>
  </si>
  <si>
    <t>M</t>
  </si>
  <si>
    <t>Ratio charges ECS  (energie + eau)</t>
  </si>
  <si>
    <t>Ration charge Chauffage et ECS  (energie + eau)</t>
  </si>
  <si>
    <t xml:space="preserve">Année à Considerer  pour établir la moyenne  --&gt; </t>
  </si>
  <si>
    <t>le:</t>
  </si>
  <si>
    <t>Compléter par:</t>
  </si>
  <si>
    <t>Indicateurs</t>
  </si>
  <si>
    <t>Ratio de consommations ECS (Eau Chaude)</t>
  </si>
  <si>
    <t>Ratio de consommations EF (Eau Froide)</t>
  </si>
  <si>
    <t>INFORMATIONS GENERALES</t>
  </si>
  <si>
    <t>LES CHARGES</t>
  </si>
  <si>
    <t xml:space="preserve">BILAN: </t>
  </si>
  <si>
    <t xml:space="preserve">                       AUTO-EVALUATION  DE VOTRE COPROPRIETE</t>
  </si>
  <si>
    <t xml:space="preserve">OBSERVATOIRE ENERGIE EN COPROPRIETE </t>
  </si>
  <si>
    <t>,</t>
  </si>
  <si>
    <t>Les valeurs permettant un premier niveau de comparaison contenues dans ce document sont des estimations. Tous les coûts et chiffres annoncés ici sont des valeurs estimatives destinées à la sensibilisation.</t>
  </si>
  <si>
    <r>
      <t xml:space="preserve">Ils n’ont pas valeur d'étude et ne peuvent engager la responsabilité du concepteur de ce site. Nous recommandons vivement de vous rapprocher de votre Espace Info Energie </t>
    </r>
    <r>
      <rPr>
        <i/>
        <sz val="11"/>
        <color theme="4" tint="-0.249977111117893"/>
        <rFont val="Calibri"/>
        <family val="2"/>
        <scheme val="minor"/>
      </rPr>
      <t>www.renovation-info-service.gouv.fr</t>
    </r>
  </si>
  <si>
    <t>pour préciser vos estimations et être mis en relation avec un conseiller. Le placement estimé de la copropriété par rapport aux copropriétés "moyenne" ou "performante" dépendra de la justesse des élements renseignés,</t>
  </si>
  <si>
    <t xml:space="preserve">et de multiples facteurs propres à chaque copropriété. Il est necessaire de garder la plus grande prudence quand à l'analyse de ces valeurs. </t>
  </si>
  <si>
    <t>❍ Action 1- Guides Ademe</t>
  </si>
  <si>
    <t>❍ Action 2- Contact téléphonique, mail</t>
  </si>
  <si>
    <t>❍ Action 3- Conseil personnalisé en énergie</t>
  </si>
  <si>
    <t>❍ Action 4 Conseil personnalisé "lecture Contracts"</t>
  </si>
  <si>
    <t>Onglet permettant d'affiner l'analyse par le conseiller énergie de l'Ageden</t>
  </si>
  <si>
    <t>ou</t>
  </si>
  <si>
    <t xml:space="preserve">Testez l'outil "Auto-diagnostic" et faites le bilan de vos charges de chauffage et d’eau chaude en copropriété !
</t>
  </si>
  <si>
    <t>Comment procéder ?</t>
  </si>
  <si>
    <r>
      <rPr>
        <b/>
        <u/>
        <sz val="12"/>
        <color rgb="FFFF6600"/>
        <rFont val="Calibri"/>
        <family val="2"/>
        <scheme val="minor"/>
      </rPr>
      <t>Etape 4:</t>
    </r>
    <r>
      <rPr>
        <b/>
        <sz val="12"/>
        <color theme="1"/>
        <rFont val="Calibri"/>
        <family val="2"/>
        <scheme val="minor"/>
      </rPr>
      <t xml:space="preserve"> Un conseiller va prendre contact avec vous pour vous conseiller gratuitement</t>
    </r>
  </si>
  <si>
    <t>PHASE 1</t>
  </si>
  <si>
    <t>PHASE 2</t>
  </si>
  <si>
    <t>PHASE 3</t>
  </si>
  <si>
    <t>LES CONSOMMATIONS</t>
  </si>
  <si>
    <r>
      <rPr>
        <b/>
        <u/>
        <sz val="12"/>
        <color rgb="FFFF6600"/>
        <rFont val="Calibri"/>
        <family val="2"/>
        <scheme val="minor"/>
      </rPr>
      <t>Etape 1:</t>
    </r>
    <r>
      <rPr>
        <b/>
        <sz val="12"/>
        <color theme="1"/>
        <rFont val="Calibri"/>
        <family val="2"/>
        <scheme val="minor"/>
      </rPr>
      <t xml:space="preserve"> Remplissez les phases 1, 2 et 3 ci-dessous selon la légende ci-contre</t>
    </r>
  </si>
  <si>
    <r>
      <rPr>
        <b/>
        <u/>
        <sz val="12"/>
        <color rgb="FFFF6600"/>
        <rFont val="Calibri"/>
        <family val="2"/>
        <scheme val="minor"/>
      </rPr>
      <t>Etape 2:</t>
    </r>
    <r>
      <rPr>
        <b/>
        <sz val="12"/>
        <color theme="1"/>
        <rFont val="Calibri"/>
        <family val="2"/>
        <scheme val="minor"/>
      </rPr>
      <t xml:space="preserve"> Enregistrez le fichier avec le nom de votre copropriété (exemple "Obervatoire_AGEDEN_ALBATROS")</t>
    </r>
  </si>
  <si>
    <r>
      <rPr>
        <b/>
        <u/>
        <sz val="12"/>
        <color rgb="FFFF6600"/>
        <rFont val="Calibri"/>
        <family val="2"/>
        <scheme val="minor"/>
      </rPr>
      <t>Etape 3:</t>
    </r>
    <r>
      <rPr>
        <b/>
        <sz val="12"/>
        <color rgb="FFFF6600"/>
        <rFont val="Calibri"/>
        <family val="2"/>
        <scheme val="minor"/>
      </rPr>
      <t xml:space="preserve"> </t>
    </r>
    <r>
      <rPr>
        <b/>
        <sz val="12"/>
        <color theme="1"/>
        <rFont val="Calibri"/>
        <family val="2"/>
        <scheme val="minor"/>
      </rPr>
      <t>Envoyez votre fichier par e-mail, en précisant "copro AGEDEN" en objet, à :</t>
    </r>
  </si>
  <si>
    <t>Observatoire mis en place l'association AGEDEN, qui porte l'Espace Info-Energie en Isère</t>
  </si>
  <si>
    <t>Contacts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</si>
</sst>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0.00\ &quot;€&quot;_-;\-* #,##0.00\ &quot;€&quot;_-;_-* &quot;-&quot;??\ &quot;€&quot;_-;_-@_-"/>
    <numFmt numFmtId="43" formatCode="_-* #,##0.00\ _€_-;\-* #,##0.00\ _€_-;_-* &quot;-&quot;??\ _€_-;_-@_-"/>
    <numFmt numFmtId="164" formatCode="#,###\ &quot;kWh&quot;"/>
    <numFmt numFmtId="165" formatCode="#,###\ &quot;m3&quot;"/>
    <numFmt numFmtId="166" formatCode="_-* #,##0\ &quot;€&quot;_-;\-* #,##0\ &quot;€&quot;_-;_-* &quot;-&quot;??\ &quot;€&quot;_-;_-@_-"/>
    <numFmt numFmtId="167" formatCode="\ #,##0\ &quot;€&quot;_-"/>
    <numFmt numFmtId="168" formatCode="#,###\ &quot;DJU&quot;"/>
    <numFmt numFmtId="169" formatCode="#,###\ &quot;m3/logt &quot;"/>
    <numFmt numFmtId="170" formatCode="#,###\ &quot;kWh/m3 &quot;"/>
    <numFmt numFmtId="171" formatCode="#,###\ &quot;kWh/m².an &quot;"/>
    <numFmt numFmtId="172" formatCode="#,###.0\ &quot;€/m2 chauffage  &quot;"/>
    <numFmt numFmtId="173" formatCode="#,###.0\ &quot;€/m3 d’ECS   &quot;"/>
    <numFmt numFmtId="174" formatCode="#,###.0\ &quot;€/m2   &quot;"/>
    <numFmt numFmtId="175" formatCode="#,###.0\ &quot;c€/kWh   &quot;"/>
    <numFmt numFmtId="176" formatCode="#,###.0\ &quot;€/m3 d’EF   &quot;"/>
  </numFmts>
  <fonts count="53">
    <font>
      <sz val="11"/>
      <color theme="1"/>
      <name val="Calibri"/>
      <family val="2"/>
      <scheme val="minor"/>
    </font>
    <font>
      <sz val="11"/>
      <color theme="1"/>
      <name val="Calibri"/>
      <family val="2"/>
      <scheme val="minor"/>
    </font>
    <font>
      <b/>
      <sz val="9"/>
      <color indexed="8"/>
      <name val="Arial1"/>
    </font>
    <font>
      <sz val="9"/>
      <color indexed="8"/>
      <name val="Arial1"/>
    </font>
    <font>
      <u/>
      <sz val="10"/>
      <color indexed="12"/>
      <name val="Arial1"/>
    </font>
    <font>
      <i/>
      <sz val="9"/>
      <color indexed="8"/>
      <name val="Arial1"/>
    </font>
    <font>
      <b/>
      <sz val="10"/>
      <color indexed="8"/>
      <name val="Arial1"/>
    </font>
    <font>
      <b/>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b/>
      <sz val="10"/>
      <color theme="0"/>
      <name val="Calibri"/>
      <family val="2"/>
      <scheme val="minor"/>
    </font>
    <font>
      <i/>
      <sz val="11"/>
      <color theme="1"/>
      <name val="Calibri"/>
      <family val="2"/>
      <scheme val="minor"/>
    </font>
    <font>
      <b/>
      <sz val="10"/>
      <color rgb="FFFF0000"/>
      <name val="Calibri"/>
      <family val="2"/>
      <scheme val="minor"/>
    </font>
    <font>
      <sz val="11"/>
      <color theme="0"/>
      <name val="Calibri"/>
      <family val="2"/>
      <scheme val="minor"/>
    </font>
    <font>
      <b/>
      <sz val="11"/>
      <color rgb="FFFF0000"/>
      <name val="Calibri"/>
      <family val="2"/>
      <scheme val="minor"/>
    </font>
    <font>
      <sz val="11"/>
      <color theme="1"/>
      <name val="Arial"/>
      <family val="2"/>
    </font>
    <font>
      <b/>
      <u/>
      <sz val="11"/>
      <color theme="1"/>
      <name val="Arial"/>
      <family val="2"/>
    </font>
    <font>
      <b/>
      <sz val="11"/>
      <color rgb="FFFF0000"/>
      <name val="Arial"/>
      <family val="2"/>
    </font>
    <font>
      <b/>
      <sz val="12"/>
      <color theme="0"/>
      <name val="Calibri"/>
      <family val="2"/>
      <scheme val="minor"/>
    </font>
    <font>
      <b/>
      <sz val="10"/>
      <color theme="1"/>
      <name val="Arial"/>
      <family val="2"/>
    </font>
    <font>
      <sz val="11"/>
      <color indexed="8"/>
      <name val="Arial1"/>
    </font>
    <font>
      <i/>
      <sz val="11"/>
      <color theme="1"/>
      <name val="Arial"/>
      <family val="2"/>
    </font>
    <font>
      <b/>
      <u/>
      <sz val="12"/>
      <color theme="1"/>
      <name val="Calibri"/>
      <family val="2"/>
      <scheme val="minor"/>
    </font>
    <font>
      <b/>
      <u/>
      <sz val="12"/>
      <color theme="1"/>
      <name val="Arial"/>
      <family val="2"/>
    </font>
    <font>
      <sz val="12"/>
      <color theme="1"/>
      <name val="Calibri"/>
      <family val="2"/>
      <scheme val="minor"/>
    </font>
    <font>
      <b/>
      <sz val="12"/>
      <color theme="1"/>
      <name val="Arial"/>
      <family val="2"/>
    </font>
    <font>
      <b/>
      <sz val="12"/>
      <color indexed="8"/>
      <name val="Arial1"/>
    </font>
    <font>
      <b/>
      <sz val="12"/>
      <color indexed="8"/>
      <name val="Calibri"/>
      <family val="2"/>
    </font>
    <font>
      <sz val="12"/>
      <color indexed="8"/>
      <name val="Calibri"/>
      <family val="2"/>
    </font>
    <font>
      <sz val="12"/>
      <color theme="0"/>
      <name val="Calibri"/>
      <family val="2"/>
    </font>
    <font>
      <b/>
      <sz val="12"/>
      <color theme="0"/>
      <name val="Calibri"/>
      <family val="2"/>
    </font>
    <font>
      <sz val="12"/>
      <color theme="0"/>
      <name val="Calibri"/>
      <family val="2"/>
      <scheme val="minor"/>
    </font>
    <font>
      <b/>
      <sz val="12"/>
      <color theme="1" tint="4.9989318521683403E-2"/>
      <name val="Arial"/>
      <family val="2"/>
    </font>
    <font>
      <b/>
      <i/>
      <sz val="12"/>
      <color theme="1"/>
      <name val="Calibri"/>
      <family val="2"/>
      <scheme val="minor"/>
    </font>
    <font>
      <i/>
      <sz val="12"/>
      <color theme="1"/>
      <name val="Calibri"/>
      <family val="2"/>
      <scheme val="minor"/>
    </font>
    <font>
      <b/>
      <sz val="12"/>
      <color indexed="8"/>
      <name val="Calibri"/>
      <family val="2"/>
      <scheme val="minor"/>
    </font>
    <font>
      <u/>
      <sz val="12"/>
      <color theme="1"/>
      <name val="Calibri"/>
      <family val="2"/>
      <scheme val="minor"/>
    </font>
    <font>
      <u/>
      <sz val="12"/>
      <color indexed="12"/>
      <name val="Arial1"/>
    </font>
    <font>
      <u/>
      <sz val="11"/>
      <color indexed="12"/>
      <name val="Arial1"/>
    </font>
    <font>
      <b/>
      <sz val="10"/>
      <color theme="0"/>
      <name val="Arial1"/>
    </font>
    <font>
      <b/>
      <sz val="14"/>
      <color theme="1"/>
      <name val="Calibri"/>
      <family val="2"/>
      <scheme val="minor"/>
    </font>
    <font>
      <sz val="11"/>
      <name val="Calibri"/>
      <family val="2"/>
      <scheme val="minor"/>
    </font>
    <font>
      <i/>
      <sz val="11"/>
      <color theme="4" tint="-0.249977111117893"/>
      <name val="Calibri"/>
      <family val="2"/>
      <scheme val="minor"/>
    </font>
    <font>
      <b/>
      <u/>
      <sz val="14"/>
      <color theme="1"/>
      <name val="Calibri"/>
      <family val="2"/>
      <scheme val="minor"/>
    </font>
    <font>
      <b/>
      <i/>
      <sz val="11"/>
      <color theme="1"/>
      <name val="Calibri"/>
      <family val="2"/>
      <scheme val="minor"/>
    </font>
    <font>
      <b/>
      <sz val="9"/>
      <color theme="0"/>
      <name val="Arial1"/>
    </font>
    <font>
      <b/>
      <sz val="10"/>
      <color theme="0"/>
      <name val="Arial"/>
      <family val="2"/>
    </font>
    <font>
      <b/>
      <sz val="16"/>
      <color rgb="FFFF6600"/>
      <name val="Calibri"/>
      <family val="2"/>
      <scheme val="minor"/>
    </font>
    <font>
      <b/>
      <u/>
      <sz val="12"/>
      <color rgb="FFFF6600"/>
      <name val="Calibri"/>
      <family val="2"/>
      <scheme val="minor"/>
    </font>
    <font>
      <b/>
      <sz val="12"/>
      <color rgb="FFFF6600"/>
      <name val="Calibri"/>
      <family val="2"/>
      <scheme val="minor"/>
    </font>
    <font>
      <b/>
      <sz val="14"/>
      <color theme="0"/>
      <name val="Arial1"/>
    </font>
  </fonts>
  <fills count="30">
    <fill>
      <patternFill patternType="none"/>
    </fill>
    <fill>
      <patternFill patternType="gray125"/>
    </fill>
    <fill>
      <patternFill patternType="solid">
        <fgColor indexed="44"/>
        <bgColor indexed="31"/>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0"/>
        <bgColor indexed="64"/>
      </patternFill>
    </fill>
    <fill>
      <patternFill patternType="solid">
        <fgColor theme="0"/>
        <bgColor indexed="26"/>
      </patternFill>
    </fill>
    <fill>
      <patternFill patternType="solid">
        <fgColor theme="5"/>
        <bgColor indexed="64"/>
      </patternFill>
    </fill>
    <fill>
      <patternFill patternType="solid">
        <fgColor theme="4" tint="-0.249977111117893"/>
        <bgColor indexed="64"/>
      </patternFill>
    </fill>
    <fill>
      <patternFill patternType="solid">
        <fgColor theme="0" tint="-0.249977111117893"/>
        <bgColor indexed="3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34"/>
      </patternFill>
    </fill>
    <fill>
      <patternFill patternType="solid">
        <fgColor theme="9" tint="0.39997558519241921"/>
        <bgColor indexed="64"/>
      </patternFill>
    </fill>
    <fill>
      <patternFill patternType="solid">
        <fgColor rgb="FFE3A51A"/>
        <bgColor indexed="34"/>
      </patternFill>
    </fill>
    <fill>
      <patternFill patternType="solid">
        <fgColor rgb="FFE3A51A"/>
        <bgColor indexed="64"/>
      </patternFill>
    </fill>
    <fill>
      <patternFill patternType="solid">
        <fgColor rgb="FFE3A51A"/>
        <bgColor indexed="31"/>
      </patternFill>
    </fill>
    <fill>
      <patternFill patternType="solid">
        <fgColor rgb="FFE3A51A"/>
        <bgColor indexed="41"/>
      </patternFill>
    </fill>
    <fill>
      <patternFill patternType="solid">
        <fgColor theme="0" tint="-0.249977111117893"/>
        <bgColor indexed="31"/>
      </patternFill>
    </fill>
    <fill>
      <patternFill patternType="solid">
        <fgColor rgb="FF99CCFF"/>
        <bgColor indexed="64"/>
      </patternFill>
    </fill>
    <fill>
      <patternFill patternType="solid">
        <fgColor rgb="FF00B0F0"/>
        <bgColor indexed="64"/>
      </patternFill>
    </fill>
    <fill>
      <patternFill patternType="solid">
        <fgColor theme="7" tint="-0.249977111117893"/>
        <bgColor indexed="64"/>
      </patternFill>
    </fill>
    <fill>
      <patternFill patternType="solid">
        <fgColor rgb="FFFF6699"/>
        <bgColor indexed="64"/>
      </patternFill>
    </fill>
    <fill>
      <patternFill patternType="solid">
        <fgColor theme="1"/>
        <bgColor indexed="64"/>
      </patternFill>
    </fill>
    <fill>
      <patternFill patternType="solid">
        <fgColor theme="0" tint="-0.14999847407452621"/>
        <bgColor indexed="31"/>
      </patternFill>
    </fill>
    <fill>
      <patternFill patternType="solid">
        <fgColor theme="1" tint="0.499984740745262"/>
        <bgColor indexed="64"/>
      </patternFill>
    </fill>
    <fill>
      <patternFill patternType="solid">
        <fgColor theme="0" tint="-0.499984740745262"/>
        <bgColor indexed="34"/>
      </patternFill>
    </fill>
    <fill>
      <patternFill patternType="solid">
        <fgColor theme="0" tint="-4.9989318521683403E-2"/>
        <bgColor indexed="31"/>
      </patternFill>
    </fill>
    <fill>
      <patternFill patternType="solid">
        <fgColor rgb="FFFF6600"/>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bottom style="thin">
        <color theme="0" tint="-0.499984740745262"/>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medium">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medium">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xf numFmtId="9" fontId="1" fillId="0" borderId="0" applyFont="0" applyFill="0" applyBorder="0" applyAlignment="0" applyProtection="0"/>
  </cellStyleXfs>
  <cellXfs count="328">
    <xf numFmtId="0" fontId="0" fillId="0" borderId="0" xfId="0"/>
    <xf numFmtId="0" fontId="0" fillId="3" borderId="0" xfId="0" applyFill="1"/>
    <xf numFmtId="0" fontId="0" fillId="16" borderId="2" xfId="0" applyFill="1" applyBorder="1"/>
    <xf numFmtId="0" fontId="7" fillId="3" borderId="7" xfId="0" applyFont="1" applyFill="1" applyBorder="1" applyAlignment="1">
      <alignment horizontal="center" vertical="center"/>
    </xf>
    <xf numFmtId="169" fontId="0" fillId="12" borderId="13" xfId="1" applyNumberFormat="1" applyFont="1" applyFill="1" applyBorder="1" applyAlignment="1">
      <alignment horizontal="center"/>
    </xf>
    <xf numFmtId="171" fontId="7" fillId="12" borderId="13" xfId="1" applyNumberFormat="1" applyFont="1" applyFill="1" applyBorder="1" applyAlignment="1">
      <alignment horizontal="center"/>
    </xf>
    <xf numFmtId="0" fontId="7" fillId="14" borderId="7" xfId="0" applyFont="1" applyFill="1" applyBorder="1" applyAlignment="1">
      <alignment horizontal="center" vertical="center"/>
    </xf>
    <xf numFmtId="169" fontId="0" fillId="14" borderId="6" xfId="1" applyNumberFormat="1" applyFont="1" applyFill="1" applyBorder="1" applyAlignment="1">
      <alignment horizontal="center"/>
    </xf>
    <xf numFmtId="170" fontId="0" fillId="14" borderId="6" xfId="1" applyNumberFormat="1" applyFont="1" applyFill="1" applyBorder="1" applyAlignment="1">
      <alignment horizontal="center"/>
    </xf>
    <xf numFmtId="171" fontId="7" fillId="14" borderId="6" xfId="1" applyNumberFormat="1" applyFont="1" applyFill="1" applyBorder="1" applyAlignment="1">
      <alignment horizontal="center"/>
    </xf>
    <xf numFmtId="172" fontId="0" fillId="14" borderId="6" xfId="1" applyNumberFormat="1" applyFont="1" applyFill="1" applyBorder="1" applyAlignment="1">
      <alignment horizontal="center"/>
    </xf>
    <xf numFmtId="173" fontId="0" fillId="14" borderId="6" xfId="1" applyNumberFormat="1" applyFont="1" applyFill="1" applyBorder="1" applyAlignment="1">
      <alignment horizontal="center"/>
    </xf>
    <xf numFmtId="172" fontId="0" fillId="14" borderId="0" xfId="1" applyNumberFormat="1" applyFont="1" applyFill="1" applyBorder="1" applyAlignment="1">
      <alignment horizontal="center"/>
    </xf>
    <xf numFmtId="173" fontId="0" fillId="14" borderId="0" xfId="1" applyNumberFormat="1" applyFont="1" applyFill="1" applyBorder="1" applyAlignment="1">
      <alignment horizontal="center"/>
    </xf>
    <xf numFmtId="0" fontId="9" fillId="0" borderId="0" xfId="0" applyFont="1"/>
    <xf numFmtId="0" fontId="9" fillId="0" borderId="0" xfId="0" applyFont="1" applyFill="1"/>
    <xf numFmtId="0" fontId="0" fillId="0" borderId="0" xfId="0" applyAlignment="1">
      <alignment horizontal="center" vertical="center"/>
    </xf>
    <xf numFmtId="0" fontId="9" fillId="16" borderId="13" xfId="0" applyFont="1" applyFill="1" applyBorder="1" applyAlignment="1">
      <alignment horizontal="center"/>
    </xf>
    <xf numFmtId="0" fontId="9" fillId="16" borderId="15" xfId="0" applyFont="1" applyFill="1" applyBorder="1" applyAlignment="1">
      <alignment horizontal="center"/>
    </xf>
    <xf numFmtId="0" fontId="0" fillId="12" borderId="18" xfId="0" applyFill="1" applyBorder="1"/>
    <xf numFmtId="0" fontId="11" fillId="14" borderId="19" xfId="0" applyFont="1" applyFill="1" applyBorder="1" applyAlignment="1">
      <alignment horizontal="center" vertical="center"/>
    </xf>
    <xf numFmtId="0" fontId="7" fillId="14" borderId="18" xfId="0" applyFont="1" applyFill="1" applyBorder="1" applyAlignment="1">
      <alignment horizontal="center" vertical="center"/>
    </xf>
    <xf numFmtId="0" fontId="11" fillId="12" borderId="19" xfId="0" applyFont="1" applyFill="1" applyBorder="1" applyAlignment="1">
      <alignment horizontal="center" vertical="center"/>
    </xf>
    <xf numFmtId="169" fontId="0" fillId="4" borderId="6" xfId="1" applyNumberFormat="1" applyFont="1" applyFill="1" applyBorder="1" applyAlignment="1">
      <alignment horizontal="center"/>
    </xf>
    <xf numFmtId="170" fontId="0" fillId="4" borderId="13" xfId="1" applyNumberFormat="1" applyFont="1" applyFill="1" applyBorder="1" applyAlignment="1">
      <alignment horizontal="center"/>
    </xf>
    <xf numFmtId="170" fontId="0" fillId="4" borderId="6" xfId="1" applyNumberFormat="1" applyFont="1" applyFill="1" applyBorder="1" applyAlignment="1">
      <alignment horizontal="center"/>
    </xf>
    <xf numFmtId="171" fontId="7" fillId="4" borderId="6" xfId="1" applyNumberFormat="1" applyFont="1" applyFill="1" applyBorder="1" applyAlignment="1">
      <alignment horizontal="center"/>
    </xf>
    <xf numFmtId="0" fontId="7" fillId="5" borderId="0" xfId="0" applyFont="1" applyFill="1" applyAlignment="1">
      <alignment horizontal="center" vertical="center"/>
    </xf>
    <xf numFmtId="0" fontId="11" fillId="5" borderId="0" xfId="0" applyFont="1" applyFill="1" applyAlignment="1">
      <alignment horizontal="center" vertical="center"/>
    </xf>
    <xf numFmtId="0" fontId="11" fillId="21" borderId="0" xfId="0" applyFont="1" applyFill="1" applyAlignment="1">
      <alignment horizontal="center" vertical="center"/>
    </xf>
    <xf numFmtId="0" fontId="11" fillId="22" borderId="0" xfId="0" applyFont="1" applyFill="1" applyAlignment="1">
      <alignment horizontal="center" vertical="center"/>
    </xf>
    <xf numFmtId="0" fontId="11" fillId="23" borderId="0" xfId="0" applyFont="1" applyFill="1" applyAlignment="1">
      <alignment horizontal="center" vertical="center"/>
    </xf>
    <xf numFmtId="175" fontId="7" fillId="14" borderId="6" xfId="1" applyNumberFormat="1" applyFont="1" applyFill="1" applyBorder="1" applyAlignment="1">
      <alignment horizontal="center"/>
    </xf>
    <xf numFmtId="174" fontId="7" fillId="14" borderId="12" xfId="1" applyNumberFormat="1" applyFont="1" applyFill="1" applyBorder="1" applyAlignment="1">
      <alignment horizontal="center"/>
    </xf>
    <xf numFmtId="169" fontId="0" fillId="4" borderId="0" xfId="1" applyNumberFormat="1" applyFont="1" applyFill="1" applyBorder="1" applyAlignment="1">
      <alignment horizontal="center"/>
    </xf>
    <xf numFmtId="170" fontId="0" fillId="4" borderId="0" xfId="1" applyNumberFormat="1" applyFont="1" applyFill="1" applyBorder="1" applyAlignment="1">
      <alignment horizontal="center"/>
    </xf>
    <xf numFmtId="171" fontId="7" fillId="4" borderId="0" xfId="1" applyNumberFormat="1" applyFont="1" applyFill="1" applyBorder="1" applyAlignment="1">
      <alignment horizontal="center"/>
    </xf>
    <xf numFmtId="0" fontId="9" fillId="16" borderId="11" xfId="0" applyFont="1" applyFill="1" applyBorder="1" applyAlignment="1">
      <alignment horizontal="center"/>
    </xf>
    <xf numFmtId="0" fontId="9" fillId="16" borderId="6" xfId="0" applyFont="1" applyFill="1" applyBorder="1" applyAlignment="1">
      <alignment horizontal="center"/>
    </xf>
    <xf numFmtId="0" fontId="9" fillId="16" borderId="12" xfId="0" applyFont="1" applyFill="1" applyBorder="1" applyAlignment="1">
      <alignment horizontal="center"/>
    </xf>
    <xf numFmtId="175" fontId="7" fillId="4" borderId="13" xfId="1" applyNumberFormat="1" applyFont="1" applyFill="1" applyBorder="1" applyAlignment="1">
      <alignment horizontal="center"/>
    </xf>
    <xf numFmtId="174" fontId="0" fillId="3" borderId="16" xfId="1" applyNumberFormat="1" applyFont="1" applyFill="1" applyBorder="1" applyAlignment="1">
      <alignment horizontal="center"/>
    </xf>
    <xf numFmtId="174" fontId="0" fillId="14" borderId="16" xfId="1" applyNumberFormat="1" applyFont="1" applyFill="1" applyBorder="1" applyAlignment="1">
      <alignment horizontal="center"/>
    </xf>
    <xf numFmtId="172" fontId="0" fillId="3" borderId="0" xfId="1" applyNumberFormat="1" applyFont="1" applyFill="1" applyBorder="1" applyAlignment="1">
      <alignment horizontal="center"/>
    </xf>
    <xf numFmtId="173" fontId="0" fillId="3" borderId="0" xfId="1" applyNumberFormat="1" applyFont="1" applyFill="1" applyBorder="1" applyAlignment="1">
      <alignment horizontal="center"/>
    </xf>
    <xf numFmtId="0" fontId="11" fillId="4" borderId="0" xfId="0" applyFont="1" applyFill="1" applyAlignment="1">
      <alignment horizontal="center"/>
    </xf>
    <xf numFmtId="0" fontId="9" fillId="11" borderId="20" xfId="0" applyFont="1" applyFill="1" applyBorder="1" applyAlignment="1">
      <alignment horizontal="center"/>
    </xf>
    <xf numFmtId="0" fontId="9" fillId="11" borderId="18" xfId="0" applyFont="1" applyFill="1" applyBorder="1" applyAlignment="1">
      <alignment horizontal="center"/>
    </xf>
    <xf numFmtId="0" fontId="9" fillId="11" borderId="0" xfId="0" applyFont="1" applyFill="1" applyBorder="1" applyAlignment="1">
      <alignment horizontal="center"/>
    </xf>
    <xf numFmtId="0" fontId="9" fillId="11" borderId="14" xfId="0" applyFont="1" applyFill="1" applyBorder="1" applyAlignment="1">
      <alignment horizontal="center"/>
    </xf>
    <xf numFmtId="0" fontId="11" fillId="11" borderId="0" xfId="0" applyFont="1" applyFill="1" applyBorder="1" applyAlignment="1">
      <alignment horizontal="center"/>
    </xf>
    <xf numFmtId="0" fontId="11" fillId="11" borderId="14" xfId="0" applyFont="1" applyFill="1" applyBorder="1" applyAlignment="1">
      <alignment horizontal="center"/>
    </xf>
    <xf numFmtId="0" fontId="9" fillId="11" borderId="16" xfId="0" applyFont="1" applyFill="1" applyBorder="1" applyAlignment="1">
      <alignment horizontal="center"/>
    </xf>
    <xf numFmtId="0" fontId="9" fillId="11" borderId="17" xfId="0" applyFont="1" applyFill="1" applyBorder="1" applyAlignment="1">
      <alignment horizontal="center"/>
    </xf>
    <xf numFmtId="0" fontId="9" fillId="11" borderId="19" xfId="0" applyFont="1" applyFill="1" applyBorder="1" applyAlignment="1">
      <alignment horizontal="left"/>
    </xf>
    <xf numFmtId="1" fontId="9" fillId="11" borderId="18" xfId="0" applyNumberFormat="1" applyFont="1" applyFill="1" applyBorder="1" applyAlignment="1">
      <alignment horizontal="center"/>
    </xf>
    <xf numFmtId="0" fontId="9" fillId="11" borderId="19" xfId="0" applyFont="1" applyFill="1" applyBorder="1" applyAlignment="1"/>
    <xf numFmtId="0" fontId="9" fillId="16" borderId="19" xfId="0" applyFont="1" applyFill="1" applyBorder="1" applyAlignment="1">
      <alignment horizontal="center"/>
    </xf>
    <xf numFmtId="0" fontId="9" fillId="11" borderId="13" xfId="0" applyFont="1" applyFill="1" applyBorder="1" applyAlignment="1"/>
    <xf numFmtId="0" fontId="11" fillId="11" borderId="13" xfId="0" applyFont="1" applyFill="1" applyBorder="1" applyAlignment="1"/>
    <xf numFmtId="0" fontId="9" fillId="11" borderId="15" xfId="0" applyFont="1" applyFill="1" applyBorder="1" applyAlignment="1"/>
    <xf numFmtId="0" fontId="9" fillId="11" borderId="13" xfId="0" applyFont="1" applyFill="1" applyBorder="1" applyAlignment="1">
      <alignment horizontal="left"/>
    </xf>
    <xf numFmtId="0" fontId="14" fillId="0" borderId="0" xfId="0" applyFont="1"/>
    <xf numFmtId="0" fontId="7" fillId="0" borderId="0" xfId="0" applyFont="1"/>
    <xf numFmtId="0" fontId="12" fillId="24" borderId="0" xfId="0" applyFont="1" applyFill="1" applyAlignment="1">
      <alignment horizontal="center" vertical="center"/>
    </xf>
    <xf numFmtId="0" fontId="20" fillId="16" borderId="6" xfId="0" applyFont="1" applyFill="1" applyBorder="1" applyAlignment="1">
      <alignment horizontal="center" vertical="center" textRotation="90"/>
    </xf>
    <xf numFmtId="0" fontId="15" fillId="16" borderId="0" xfId="0" applyFont="1" applyFill="1"/>
    <xf numFmtId="0" fontId="20" fillId="16" borderId="12" xfId="0" applyFont="1" applyFill="1" applyBorder="1" applyAlignment="1">
      <alignment horizontal="center" vertical="center" textRotation="90"/>
    </xf>
    <xf numFmtId="0" fontId="7" fillId="0" borderId="0" xfId="0" applyFont="1" applyAlignment="1">
      <alignment horizontal="right"/>
    </xf>
    <xf numFmtId="0" fontId="7" fillId="0" borderId="0" xfId="0" applyFont="1" applyAlignment="1">
      <alignment horizontal="center" vertical="center"/>
    </xf>
    <xf numFmtId="0" fontId="3" fillId="25" borderId="21" xfId="0" applyFont="1" applyFill="1" applyBorder="1" applyAlignment="1">
      <alignment horizontal="center"/>
    </xf>
    <xf numFmtId="0" fontId="3" fillId="25" borderId="22" xfId="0" applyFont="1" applyFill="1" applyBorder="1" applyAlignment="1">
      <alignment horizontal="center"/>
    </xf>
    <xf numFmtId="0" fontId="3" fillId="25" borderId="23" xfId="0" applyFont="1" applyFill="1" applyBorder="1" applyAlignment="1">
      <alignment horizontal="center"/>
    </xf>
    <xf numFmtId="0" fontId="3" fillId="25" borderId="24" xfId="0" applyFont="1" applyFill="1" applyBorder="1" applyAlignment="1">
      <alignment horizontal="center"/>
    </xf>
    <xf numFmtId="0" fontId="3" fillId="25" borderId="25" xfId="0" applyFont="1" applyFill="1" applyBorder="1" applyAlignment="1">
      <alignment horizontal="center"/>
    </xf>
    <xf numFmtId="0" fontId="3" fillId="25" borderId="26" xfId="0" applyFont="1" applyFill="1" applyBorder="1" applyAlignment="1">
      <alignment horizontal="center"/>
    </xf>
    <xf numFmtId="169" fontId="0" fillId="3" borderId="6" xfId="1" applyNumberFormat="1" applyFont="1" applyFill="1" applyBorder="1" applyAlignment="1">
      <alignment horizontal="center"/>
    </xf>
    <xf numFmtId="170" fontId="0" fillId="3" borderId="6" xfId="1" applyNumberFormat="1" applyFont="1" applyFill="1" applyBorder="1" applyAlignment="1">
      <alignment horizontal="center"/>
    </xf>
    <xf numFmtId="171" fontId="7" fillId="3" borderId="6" xfId="1" applyNumberFormat="1" applyFont="1" applyFill="1" applyBorder="1" applyAlignment="1">
      <alignment horizontal="center"/>
    </xf>
    <xf numFmtId="172" fontId="0" fillId="3" borderId="6" xfId="1" applyNumberFormat="1" applyFont="1" applyFill="1" applyBorder="1" applyAlignment="1">
      <alignment horizontal="center"/>
    </xf>
    <xf numFmtId="173" fontId="0" fillId="3" borderId="6" xfId="1" applyNumberFormat="1" applyFont="1" applyFill="1" applyBorder="1" applyAlignment="1">
      <alignment horizontal="center"/>
    </xf>
    <xf numFmtId="175" fontId="7" fillId="3" borderId="6" xfId="1" applyNumberFormat="1" applyFont="1" applyFill="1" applyBorder="1" applyAlignment="1">
      <alignment horizontal="center"/>
    </xf>
    <xf numFmtId="174" fontId="7" fillId="3" borderId="12" xfId="1" applyNumberFormat="1" applyFont="1" applyFill="1" applyBorder="1" applyAlignment="1">
      <alignment horizontal="center"/>
    </xf>
    <xf numFmtId="0" fontId="17" fillId="6" borderId="7" xfId="0" applyFont="1" applyFill="1" applyBorder="1" applyAlignment="1">
      <alignment horizontal="center" vertical="center"/>
    </xf>
    <xf numFmtId="0" fontId="22" fillId="2" borderId="7" xfId="0" applyFont="1" applyFill="1" applyBorder="1" applyAlignment="1">
      <alignment horizontal="center" vertical="center"/>
    </xf>
    <xf numFmtId="0" fontId="23" fillId="3" borderId="7" xfId="0" applyFont="1" applyFill="1" applyBorder="1" applyAlignment="1">
      <alignment horizontal="center"/>
    </xf>
    <xf numFmtId="0" fontId="0" fillId="0" borderId="0" xfId="0" applyBorder="1"/>
    <xf numFmtId="0" fontId="0" fillId="24" borderId="2" xfId="0" applyFill="1" applyBorder="1"/>
    <xf numFmtId="0" fontId="0" fillId="24" borderId="0" xfId="0" applyFill="1"/>
    <xf numFmtId="0" fontId="15" fillId="24" borderId="0" xfId="0" applyFont="1" applyFill="1"/>
    <xf numFmtId="9" fontId="7" fillId="24" borderId="0" xfId="4" applyFont="1" applyFill="1" applyAlignment="1">
      <alignment vertical="center"/>
    </xf>
    <xf numFmtId="0" fontId="4" fillId="24" borderId="0" xfId="3" applyFill="1"/>
    <xf numFmtId="0" fontId="7" fillId="24" borderId="0" xfId="0" applyFont="1" applyFill="1"/>
    <xf numFmtId="0" fontId="0" fillId="24" borderId="0" xfId="0" applyFill="1" applyBorder="1"/>
    <xf numFmtId="0" fontId="7" fillId="24" borderId="0" xfId="0" quotePrefix="1" applyFont="1" applyFill="1"/>
    <xf numFmtId="167" fontId="29" fillId="10" borderId="6" xfId="2" applyNumberFormat="1" applyFont="1" applyFill="1" applyBorder="1" applyAlignment="1">
      <alignment horizontal="center" vertical="center"/>
    </xf>
    <xf numFmtId="167" fontId="32" fillId="15" borderId="6" xfId="2" applyNumberFormat="1" applyFont="1" applyFill="1" applyBorder="1" applyAlignment="1">
      <alignment horizontal="center" vertical="center"/>
    </xf>
    <xf numFmtId="166" fontId="31" fillId="15" borderId="6" xfId="2" applyNumberFormat="1" applyFont="1" applyFill="1" applyBorder="1"/>
    <xf numFmtId="0" fontId="32" fillId="18" borderId="6" xfId="0" applyFont="1" applyFill="1" applyBorder="1" applyAlignment="1">
      <alignment horizontal="center"/>
    </xf>
    <xf numFmtId="168" fontId="20" fillId="16" borderId="6" xfId="0" applyNumberFormat="1" applyFont="1" applyFill="1" applyBorder="1" applyAlignment="1">
      <alignment horizontal="center" vertical="center"/>
    </xf>
    <xf numFmtId="168" fontId="33" fillId="16" borderId="6" xfId="0" applyNumberFormat="1" applyFont="1" applyFill="1" applyBorder="1"/>
    <xf numFmtId="0" fontId="32" fillId="18" borderId="12" xfId="0" applyFont="1" applyFill="1" applyBorder="1" applyAlignment="1">
      <alignment horizontal="center"/>
    </xf>
    <xf numFmtId="167" fontId="32" fillId="15" borderId="12" xfId="2" applyNumberFormat="1" applyFont="1" applyFill="1" applyBorder="1" applyAlignment="1">
      <alignment horizontal="center" vertical="center"/>
    </xf>
    <xf numFmtId="166" fontId="31" fillId="15" borderId="12" xfId="2" applyNumberFormat="1" applyFont="1" applyFill="1" applyBorder="1"/>
    <xf numFmtId="164" fontId="32" fillId="15" borderId="6" xfId="0" applyNumberFormat="1" applyFont="1" applyFill="1" applyBorder="1" applyAlignment="1">
      <alignment horizontal="center" vertical="center"/>
    </xf>
    <xf numFmtId="169" fontId="26" fillId="16" borderId="13" xfId="1" applyNumberFormat="1" applyFont="1" applyFill="1" applyBorder="1" applyAlignment="1">
      <alignment horizontal="center"/>
    </xf>
    <xf numFmtId="169" fontId="26" fillId="14" borderId="6" xfId="1" applyNumberFormat="1" applyFont="1" applyFill="1" applyBorder="1" applyAlignment="1">
      <alignment horizontal="center"/>
    </xf>
    <xf numFmtId="9" fontId="36" fillId="14" borderId="6" xfId="4" applyFont="1" applyFill="1" applyBorder="1" applyAlignment="1">
      <alignment horizontal="center" vertical="center"/>
    </xf>
    <xf numFmtId="170" fontId="26" fillId="16" borderId="13" xfId="1" applyNumberFormat="1" applyFont="1" applyFill="1" applyBorder="1" applyAlignment="1">
      <alignment horizontal="center"/>
    </xf>
    <xf numFmtId="170" fontId="26" fillId="14" borderId="6" xfId="1" applyNumberFormat="1" applyFont="1" applyFill="1" applyBorder="1" applyAlignment="1">
      <alignment horizontal="center"/>
    </xf>
    <xf numFmtId="171" fontId="8" fillId="16" borderId="13" xfId="1" applyNumberFormat="1" applyFont="1" applyFill="1" applyBorder="1" applyAlignment="1">
      <alignment horizontal="center"/>
    </xf>
    <xf numFmtId="171" fontId="8" fillId="14" borderId="6" xfId="1" applyNumberFormat="1" applyFont="1" applyFill="1" applyBorder="1" applyAlignment="1">
      <alignment horizontal="center"/>
    </xf>
    <xf numFmtId="172" fontId="26" fillId="16" borderId="13" xfId="1" applyNumberFormat="1" applyFont="1" applyFill="1" applyBorder="1" applyAlignment="1">
      <alignment horizontal="center"/>
    </xf>
    <xf numFmtId="172" fontId="26" fillId="14" borderId="6" xfId="1" applyNumberFormat="1" applyFont="1" applyFill="1" applyBorder="1" applyAlignment="1">
      <alignment horizontal="center"/>
    </xf>
    <xf numFmtId="173" fontId="26" fillId="16" borderId="13" xfId="1" applyNumberFormat="1" applyFont="1" applyFill="1" applyBorder="1" applyAlignment="1">
      <alignment horizontal="center"/>
    </xf>
    <xf numFmtId="173" fontId="26" fillId="14" borderId="6" xfId="1" applyNumberFormat="1" applyFont="1" applyFill="1" applyBorder="1" applyAlignment="1">
      <alignment horizontal="center"/>
    </xf>
    <xf numFmtId="174" fontId="8" fillId="16" borderId="14" xfId="1" applyNumberFormat="1" applyFont="1" applyFill="1" applyBorder="1" applyAlignment="1">
      <alignment horizontal="center"/>
    </xf>
    <xf numFmtId="174" fontId="8" fillId="14" borderId="14" xfId="1" applyNumberFormat="1" applyFont="1" applyFill="1" applyBorder="1" applyAlignment="1">
      <alignment horizontal="center"/>
    </xf>
    <xf numFmtId="9" fontId="35" fillId="14" borderId="14" xfId="4" applyFont="1" applyFill="1" applyBorder="1" applyAlignment="1">
      <alignment horizontal="center" vertical="center"/>
    </xf>
    <xf numFmtId="0" fontId="32" fillId="18" borderId="6" xfId="0" applyFont="1" applyFill="1" applyBorder="1"/>
    <xf numFmtId="176" fontId="0" fillId="0" borderId="0" xfId="0" applyNumberFormat="1"/>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3" fillId="6" borderId="28" xfId="0" applyFont="1" applyFill="1" applyBorder="1" applyAlignment="1">
      <alignment horizontal="center" vertical="center"/>
    </xf>
    <xf numFmtId="0" fontId="3" fillId="2" borderId="28" xfId="0" applyFont="1" applyFill="1" applyBorder="1" applyAlignment="1">
      <alignment horizontal="center" vertical="center"/>
    </xf>
    <xf numFmtId="0" fontId="5" fillId="2" borderId="28" xfId="0" applyFont="1" applyFill="1" applyBorder="1" applyAlignment="1">
      <alignment horizontal="right" vertical="center"/>
    </xf>
    <xf numFmtId="0" fontId="3" fillId="2" borderId="29" xfId="0" applyFont="1" applyFill="1" applyBorder="1" applyAlignment="1">
      <alignment horizontal="center" vertical="center"/>
    </xf>
    <xf numFmtId="0" fontId="0" fillId="6" borderId="30" xfId="0" applyFill="1" applyBorder="1"/>
    <xf numFmtId="0" fontId="0" fillId="6" borderId="31" xfId="0" applyFill="1" applyBorder="1"/>
    <xf numFmtId="0" fontId="0" fillId="6" borderId="32" xfId="0" applyFill="1" applyBorder="1"/>
    <xf numFmtId="0" fontId="8" fillId="6" borderId="31" xfId="0" applyFont="1" applyFill="1" applyBorder="1" applyAlignment="1">
      <alignment horizontal="center" vertical="center" textRotation="90"/>
    </xf>
    <xf numFmtId="0" fontId="8" fillId="12" borderId="13" xfId="0" applyFont="1" applyFill="1" applyBorder="1" applyAlignment="1">
      <alignment horizontal="left" vertical="center"/>
    </xf>
    <xf numFmtId="9" fontId="8" fillId="12" borderId="0" xfId="4" applyFont="1" applyFill="1" applyBorder="1" applyAlignment="1">
      <alignment vertical="center"/>
    </xf>
    <xf numFmtId="169" fontId="26" fillId="12" borderId="13" xfId="1" applyNumberFormat="1" applyFont="1" applyFill="1" applyBorder="1" applyAlignment="1">
      <alignment horizontal="center"/>
    </xf>
    <xf numFmtId="170" fontId="26" fillId="12" borderId="13" xfId="1" applyNumberFormat="1" applyFont="1" applyFill="1" applyBorder="1" applyAlignment="1">
      <alignment horizontal="center"/>
    </xf>
    <xf numFmtId="171" fontId="8" fillId="12" borderId="13" xfId="1" applyNumberFormat="1" applyFont="1" applyFill="1" applyBorder="1" applyAlignment="1">
      <alignment horizontal="center"/>
    </xf>
    <xf numFmtId="172" fontId="26" fillId="12" borderId="13" xfId="1" applyNumberFormat="1" applyFont="1" applyFill="1" applyBorder="1" applyAlignment="1">
      <alignment horizontal="center"/>
    </xf>
    <xf numFmtId="173" fontId="26" fillId="12" borderId="13" xfId="1" applyNumberFormat="1" applyFont="1" applyFill="1" applyBorder="1" applyAlignment="1">
      <alignment horizontal="center"/>
    </xf>
    <xf numFmtId="174" fontId="8" fillId="12" borderId="6" xfId="1" applyNumberFormat="1" applyFont="1" applyFill="1" applyBorder="1" applyAlignment="1">
      <alignment horizontal="center"/>
    </xf>
    <xf numFmtId="0" fontId="42" fillId="20" borderId="12" xfId="0" applyFont="1" applyFill="1" applyBorder="1" applyAlignment="1">
      <alignment horizontal="right" vertical="center"/>
    </xf>
    <xf numFmtId="0" fontId="8" fillId="12" borderId="12" xfId="0" applyFont="1" applyFill="1" applyBorder="1" applyAlignment="1">
      <alignment horizontal="center" vertical="center"/>
    </xf>
    <xf numFmtId="0" fontId="8" fillId="14" borderId="12" xfId="0" applyFont="1" applyFill="1" applyBorder="1" applyAlignment="1">
      <alignment horizontal="center" vertical="center"/>
    </xf>
    <xf numFmtId="9" fontId="8" fillId="12" borderId="15" xfId="4" applyFont="1" applyFill="1" applyBorder="1" applyAlignment="1">
      <alignment horizontal="left" vertical="center"/>
    </xf>
    <xf numFmtId="9" fontId="8" fillId="12" borderId="16" xfId="4" applyFont="1" applyFill="1" applyBorder="1" applyAlignment="1">
      <alignment horizontal="center" vertical="center"/>
    </xf>
    <xf numFmtId="0" fontId="8" fillId="12" borderId="34" xfId="0" applyFont="1" applyFill="1" applyBorder="1"/>
    <xf numFmtId="0" fontId="37" fillId="19" borderId="35" xfId="0" applyFont="1" applyFill="1" applyBorder="1" applyAlignment="1">
      <alignment horizontal="left"/>
    </xf>
    <xf numFmtId="9" fontId="8" fillId="12" borderId="36" xfId="4" applyFont="1" applyFill="1" applyBorder="1" applyAlignment="1">
      <alignment horizontal="left" vertical="center"/>
    </xf>
    <xf numFmtId="0" fontId="37" fillId="19" borderId="37" xfId="0" applyFont="1" applyFill="1" applyBorder="1" applyAlignment="1">
      <alignment horizontal="left"/>
    </xf>
    <xf numFmtId="9" fontId="8" fillId="12" borderId="36" xfId="4" applyFont="1" applyFill="1" applyBorder="1" applyAlignment="1">
      <alignment vertical="center"/>
    </xf>
    <xf numFmtId="0" fontId="37" fillId="19" borderId="38" xfId="0" applyFont="1" applyFill="1" applyBorder="1" applyAlignment="1">
      <alignment horizontal="left"/>
    </xf>
    <xf numFmtId="175" fontId="8" fillId="16" borderId="39" xfId="1" applyNumberFormat="1" applyFont="1" applyFill="1" applyBorder="1" applyAlignment="1">
      <alignment horizontal="center"/>
    </xf>
    <xf numFmtId="175" fontId="8" fillId="12" borderId="39" xfId="1" applyNumberFormat="1" applyFont="1" applyFill="1" applyBorder="1" applyAlignment="1">
      <alignment horizontal="center"/>
    </xf>
    <xf numFmtId="175" fontId="8" fillId="14" borderId="40" xfId="1" applyNumberFormat="1" applyFont="1" applyFill="1" applyBorder="1" applyAlignment="1">
      <alignment horizontal="center"/>
    </xf>
    <xf numFmtId="9" fontId="35" fillId="14" borderId="40" xfId="4" applyFont="1" applyFill="1" applyBorder="1" applyAlignment="1">
      <alignment horizontal="center" vertical="center"/>
    </xf>
    <xf numFmtId="0" fontId="8" fillId="12" borderId="39" xfId="0" applyFont="1" applyFill="1" applyBorder="1" applyAlignment="1">
      <alignment horizontal="left" vertical="center"/>
    </xf>
    <xf numFmtId="9" fontId="8" fillId="12" borderId="41" xfId="4" applyFont="1" applyFill="1" applyBorder="1" applyAlignment="1">
      <alignment vertical="center"/>
    </xf>
    <xf numFmtId="9" fontId="8" fillId="12" borderId="42" xfId="4" applyFont="1" applyFill="1" applyBorder="1" applyAlignment="1">
      <alignment horizontal="left" vertical="center"/>
    </xf>
    <xf numFmtId="0" fontId="35" fillId="12" borderId="12" xfId="0" applyFont="1" applyFill="1" applyBorder="1" applyAlignment="1">
      <alignment horizontal="center" vertical="center"/>
    </xf>
    <xf numFmtId="0" fontId="8" fillId="12" borderId="33" xfId="0" applyFont="1" applyFill="1" applyBorder="1" applyAlignment="1">
      <alignment horizontal="center" vertical="center"/>
    </xf>
    <xf numFmtId="0" fontId="28" fillId="27" borderId="11" xfId="0" applyFont="1" applyFill="1" applyBorder="1" applyAlignment="1">
      <alignment horizontal="center" wrapText="1"/>
    </xf>
    <xf numFmtId="0" fontId="28" fillId="27" borderId="8" xfId="0" applyFont="1" applyFill="1" applyBorder="1" applyAlignment="1"/>
    <xf numFmtId="0" fontId="28" fillId="27" borderId="9" xfId="0" applyFont="1" applyFill="1" applyBorder="1" applyAlignment="1"/>
    <xf numFmtId="0" fontId="28" fillId="27" borderId="9" xfId="0" applyFont="1" applyFill="1" applyBorder="1" applyAlignment="1">
      <alignment horizontal="center"/>
    </xf>
    <xf numFmtId="0" fontId="28" fillId="27" borderId="6" xfId="0" applyFont="1" applyFill="1" applyBorder="1" applyAlignment="1">
      <alignment horizontal="center" vertical="center" wrapText="1"/>
    </xf>
    <xf numFmtId="0" fontId="28" fillId="27" borderId="0" xfId="0" applyFont="1" applyFill="1" applyBorder="1" applyAlignment="1">
      <alignment horizontal="center" wrapText="1"/>
    </xf>
    <xf numFmtId="164" fontId="29" fillId="10" borderId="11" xfId="0" applyNumberFormat="1" applyFont="1" applyFill="1" applyBorder="1" applyAlignment="1">
      <alignment horizontal="center" vertical="center"/>
    </xf>
    <xf numFmtId="165" fontId="29" fillId="10" borderId="6" xfId="0" applyNumberFormat="1" applyFont="1" applyFill="1" applyBorder="1" applyAlignment="1">
      <alignment horizontal="center" vertical="center"/>
    </xf>
    <xf numFmtId="0" fontId="28" fillId="27" borderId="8" xfId="0" applyFont="1" applyFill="1" applyBorder="1" applyAlignment="1">
      <alignment wrapText="1"/>
    </xf>
    <xf numFmtId="0" fontId="28" fillId="27" borderId="9" xfId="0" applyFont="1" applyFill="1" applyBorder="1" applyAlignment="1">
      <alignment wrapText="1"/>
    </xf>
    <xf numFmtId="0" fontId="28" fillId="27" borderId="12" xfId="0" applyFont="1" applyFill="1" applyBorder="1" applyAlignment="1">
      <alignment horizontal="center" vertical="center" wrapText="1"/>
    </xf>
    <xf numFmtId="0" fontId="28" fillId="27" borderId="7" xfId="0" applyFont="1" applyFill="1" applyBorder="1" applyAlignment="1">
      <alignment horizontal="center" wrapText="1"/>
    </xf>
    <xf numFmtId="0" fontId="28" fillId="27" borderId="9" xfId="0" applyFont="1" applyFill="1" applyBorder="1" applyAlignment="1">
      <alignment horizontal="center" wrapText="1"/>
    </xf>
    <xf numFmtId="0" fontId="0" fillId="11" borderId="0" xfId="0" applyFill="1"/>
    <xf numFmtId="0" fontId="8" fillId="11" borderId="0" xfId="0" applyFont="1" applyFill="1" applyBorder="1" applyAlignment="1"/>
    <xf numFmtId="0" fontId="26" fillId="11" borderId="0" xfId="0" applyFont="1" applyFill="1" applyBorder="1"/>
    <xf numFmtId="0" fontId="8" fillId="11" borderId="0" xfId="0" quotePrefix="1" applyFont="1" applyFill="1" applyBorder="1"/>
    <xf numFmtId="0" fontId="8" fillId="11" borderId="0" xfId="0" applyFont="1" applyFill="1" applyBorder="1" applyAlignment="1">
      <alignment horizontal="right"/>
    </xf>
    <xf numFmtId="0" fontId="43" fillId="11" borderId="0" xfId="0" applyFont="1" applyFill="1"/>
    <xf numFmtId="0" fontId="8" fillId="11" borderId="0" xfId="0" applyFont="1" applyFill="1"/>
    <xf numFmtId="0" fontId="25" fillId="11" borderId="0" xfId="0" applyFont="1" applyFill="1" applyAlignment="1">
      <alignment horizontal="right"/>
    </xf>
    <xf numFmtId="0" fontId="26" fillId="11" borderId="0" xfId="0" applyFont="1" applyFill="1"/>
    <xf numFmtId="0" fontId="7" fillId="11" borderId="0" xfId="0" quotePrefix="1" applyFont="1" applyFill="1" applyBorder="1"/>
    <xf numFmtId="0" fontId="13" fillId="11" borderId="0" xfId="0" applyFont="1" applyFill="1"/>
    <xf numFmtId="0" fontId="4" fillId="11" borderId="0" xfId="3" applyFill="1"/>
    <xf numFmtId="0" fontId="19" fillId="11" borderId="0" xfId="0" applyFont="1" applyFill="1"/>
    <xf numFmtId="0" fontId="17" fillId="11" borderId="0" xfId="0" applyFont="1" applyFill="1"/>
    <xf numFmtId="0" fontId="10" fillId="11" borderId="0" xfId="0" applyFont="1" applyFill="1" applyBorder="1"/>
    <xf numFmtId="0" fontId="7" fillId="11" borderId="0" xfId="0" applyFont="1" applyFill="1" applyBorder="1"/>
    <xf numFmtId="0" fontId="0" fillId="11" borderId="0" xfId="0" applyFill="1" applyBorder="1"/>
    <xf numFmtId="0" fontId="40" fillId="11" borderId="0" xfId="3" applyFont="1" applyFill="1" applyBorder="1"/>
    <xf numFmtId="0" fontId="18" fillId="11" borderId="0" xfId="0" applyFont="1" applyFill="1" applyAlignment="1">
      <alignment horizontal="center"/>
    </xf>
    <xf numFmtId="0" fontId="17" fillId="11" borderId="0" xfId="0" applyFont="1" applyFill="1" applyAlignment="1">
      <alignment horizontal="center" vertical="center"/>
    </xf>
    <xf numFmtId="0" fontId="3" fillId="28" borderId="0" xfId="0" applyFont="1" applyFill="1" applyBorder="1" applyAlignment="1">
      <alignment horizontal="center" vertical="center"/>
    </xf>
    <xf numFmtId="0" fontId="17" fillId="11" borderId="0" xfId="0" applyFont="1" applyFill="1" applyAlignment="1">
      <alignment horizontal="center"/>
    </xf>
    <xf numFmtId="0" fontId="17" fillId="11" borderId="0" xfId="0" applyFont="1" applyFill="1" applyAlignment="1">
      <alignment horizontal="right"/>
    </xf>
    <xf numFmtId="0" fontId="16" fillId="11" borderId="0" xfId="0" applyFont="1" applyFill="1"/>
    <xf numFmtId="9" fontId="7" fillId="11" borderId="0" xfId="4" applyFont="1" applyFill="1" applyAlignment="1">
      <alignment vertical="center"/>
    </xf>
    <xf numFmtId="0" fontId="7" fillId="11" borderId="0" xfId="0" applyFont="1" applyFill="1"/>
    <xf numFmtId="0" fontId="34" fillId="5" borderId="35" xfId="0" applyFont="1" applyFill="1" applyBorder="1" applyAlignment="1">
      <alignment horizontal="center" vertical="center"/>
    </xf>
    <xf numFmtId="0" fontId="28" fillId="27" borderId="47" xfId="0" applyFont="1" applyFill="1" applyBorder="1" applyAlignment="1"/>
    <xf numFmtId="0" fontId="34" fillId="5" borderId="33" xfId="0" applyFont="1" applyFill="1" applyBorder="1" applyAlignment="1">
      <alignment horizontal="center" vertical="center"/>
    </xf>
    <xf numFmtId="0" fontId="28" fillId="27" borderId="36" xfId="0" applyFont="1" applyFill="1" applyBorder="1" applyAlignment="1">
      <alignment horizontal="center" wrapText="1"/>
    </xf>
    <xf numFmtId="0" fontId="20" fillId="17" borderId="37" xfId="0" applyFont="1" applyFill="1" applyBorder="1" applyAlignment="1">
      <alignment horizontal="left"/>
    </xf>
    <xf numFmtId="165" fontId="29" fillId="10" borderId="40" xfId="0" applyNumberFormat="1" applyFont="1" applyFill="1" applyBorder="1" applyAlignment="1">
      <alignment horizontal="center" vertical="center"/>
    </xf>
    <xf numFmtId="0" fontId="27" fillId="5" borderId="35" xfId="0" applyFont="1" applyFill="1" applyBorder="1" applyAlignment="1">
      <alignment horizontal="center" vertical="center"/>
    </xf>
    <xf numFmtId="0" fontId="28" fillId="27" borderId="47" xfId="0" applyFont="1" applyFill="1" applyBorder="1" applyAlignment="1">
      <alignment wrapText="1"/>
    </xf>
    <xf numFmtId="0" fontId="27" fillId="5" borderId="33" xfId="0" applyFont="1" applyFill="1" applyBorder="1" applyAlignment="1">
      <alignment horizontal="center"/>
    </xf>
    <xf numFmtId="0" fontId="28" fillId="27" borderId="47" xfId="0" applyFont="1" applyFill="1" applyBorder="1" applyAlignment="1">
      <alignment horizontal="center" wrapText="1"/>
    </xf>
    <xf numFmtId="0" fontId="42" fillId="20" borderId="33" xfId="0" applyFont="1" applyFill="1" applyBorder="1" applyAlignment="1">
      <alignment horizontal="center" vertical="center"/>
    </xf>
    <xf numFmtId="0" fontId="20" fillId="18" borderId="37" xfId="0" applyFont="1" applyFill="1" applyBorder="1" applyAlignment="1">
      <alignment horizontal="center"/>
    </xf>
    <xf numFmtId="167" fontId="29" fillId="10" borderId="40" xfId="2" applyNumberFormat="1" applyFont="1" applyFill="1" applyBorder="1" applyAlignment="1">
      <alignment horizontal="center" vertical="center"/>
    </xf>
    <xf numFmtId="9" fontId="8" fillId="11" borderId="20" xfId="4" applyFont="1" applyFill="1" applyBorder="1" applyAlignment="1">
      <alignment horizontal="left" vertical="center"/>
    </xf>
    <xf numFmtId="9" fontId="8" fillId="11" borderId="20" xfId="4" applyFont="1" applyFill="1" applyBorder="1" applyAlignment="1">
      <alignment vertical="center"/>
    </xf>
    <xf numFmtId="9" fontId="26" fillId="11" borderId="20" xfId="4" applyFont="1" applyFill="1" applyBorder="1" applyAlignment="1">
      <alignment vertical="center"/>
    </xf>
    <xf numFmtId="0" fontId="26" fillId="11" borderId="20" xfId="0" applyFont="1" applyFill="1" applyBorder="1"/>
    <xf numFmtId="0" fontId="0" fillId="11" borderId="20" xfId="0" applyFill="1" applyBorder="1"/>
    <xf numFmtId="0" fontId="0" fillId="11" borderId="18" xfId="0" applyFill="1" applyBorder="1"/>
    <xf numFmtId="9" fontId="26" fillId="11" borderId="0" xfId="4" quotePrefix="1" applyFont="1" applyFill="1" applyBorder="1" applyAlignment="1">
      <alignment vertical="center"/>
    </xf>
    <xf numFmtId="9" fontId="8" fillId="11" borderId="0" xfId="4" applyFont="1" applyFill="1" applyBorder="1" applyAlignment="1">
      <alignment vertical="center"/>
    </xf>
    <xf numFmtId="0" fontId="39" fillId="11" borderId="0" xfId="3" applyFont="1" applyFill="1" applyBorder="1"/>
    <xf numFmtId="0" fontId="0" fillId="11" borderId="14" xfId="0" applyFill="1" applyBorder="1"/>
    <xf numFmtId="0" fontId="39" fillId="11" borderId="16" xfId="3" applyFont="1" applyFill="1" applyBorder="1"/>
    <xf numFmtId="9" fontId="8" fillId="11" borderId="16" xfId="4" applyFont="1" applyFill="1" applyBorder="1" applyAlignment="1">
      <alignment vertical="center"/>
    </xf>
    <xf numFmtId="0" fontId="26" fillId="11" borderId="16" xfId="0" applyFont="1" applyFill="1" applyBorder="1"/>
    <xf numFmtId="0" fontId="0" fillId="11" borderId="16" xfId="0" applyFill="1" applyBorder="1"/>
    <xf numFmtId="0" fontId="0" fillId="11" borderId="17" xfId="0" applyFill="1" applyBorder="1"/>
    <xf numFmtId="9" fontId="26" fillId="11" borderId="0" xfId="4" applyFont="1" applyFill="1" applyBorder="1" applyAlignment="1">
      <alignment vertical="center"/>
    </xf>
    <xf numFmtId="0" fontId="0" fillId="11" borderId="20" xfId="0" quotePrefix="1" applyFill="1" applyBorder="1"/>
    <xf numFmtId="0" fontId="26" fillId="11" borderId="0" xfId="0" quotePrefix="1" applyFont="1" applyFill="1" applyBorder="1"/>
    <xf numFmtId="0" fontId="0" fillId="11" borderId="0" xfId="0" quotePrefix="1" applyFill="1" applyBorder="1"/>
    <xf numFmtId="9" fontId="1" fillId="11" borderId="0" xfId="4" quotePrefix="1" applyFont="1" applyFill="1" applyBorder="1" applyAlignment="1">
      <alignment vertical="center"/>
    </xf>
    <xf numFmtId="0" fontId="8" fillId="11" borderId="0" xfId="0" applyFont="1" applyFill="1" applyBorder="1"/>
    <xf numFmtId="0" fontId="0" fillId="11" borderId="0" xfId="0" quotePrefix="1" applyFont="1" applyFill="1" applyBorder="1"/>
    <xf numFmtId="9" fontId="8" fillId="11" borderId="0" xfId="4" applyFont="1" applyFill="1" applyBorder="1" applyAlignment="1">
      <alignment horizontal="left" vertical="center"/>
    </xf>
    <xf numFmtId="0" fontId="39" fillId="11" borderId="0" xfId="3" applyFont="1" applyFill="1"/>
    <xf numFmtId="0" fontId="8" fillId="9" borderId="30" xfId="0" applyFont="1" applyFill="1" applyBorder="1" applyAlignment="1">
      <alignment horizontal="center" vertical="center" textRotation="90"/>
    </xf>
    <xf numFmtId="0" fontId="8" fillId="9" borderId="31" xfId="0" applyFont="1" applyFill="1" applyBorder="1" applyAlignment="1">
      <alignment horizontal="center" vertical="center" textRotation="90"/>
    </xf>
    <xf numFmtId="0" fontId="20" fillId="16" borderId="31" xfId="0" applyFont="1" applyFill="1" applyBorder="1" applyAlignment="1">
      <alignment horizontal="center" vertical="center" textRotation="90"/>
    </xf>
    <xf numFmtId="0" fontId="8" fillId="9" borderId="32" xfId="0" applyFont="1" applyFill="1" applyBorder="1" applyAlignment="1">
      <alignment horizontal="center" vertical="center" textRotation="90"/>
    </xf>
    <xf numFmtId="0" fontId="8" fillId="8" borderId="30" xfId="0" applyFont="1" applyFill="1" applyBorder="1" applyAlignment="1">
      <alignment horizontal="center" vertical="center" textRotation="90"/>
    </xf>
    <xf numFmtId="0" fontId="8" fillId="8" borderId="31" xfId="0" applyFont="1" applyFill="1" applyBorder="1" applyAlignment="1">
      <alignment horizontal="center" vertical="center" textRotation="90"/>
    </xf>
    <xf numFmtId="0" fontId="8" fillId="8" borderId="32" xfId="0" applyFont="1" applyFill="1" applyBorder="1" applyAlignment="1">
      <alignment horizontal="center" vertical="center" textRotation="90"/>
    </xf>
    <xf numFmtId="0" fontId="0" fillId="26" borderId="30" xfId="0" applyFill="1" applyBorder="1"/>
    <xf numFmtId="0" fontId="8" fillId="26" borderId="31" xfId="0" applyFont="1" applyFill="1" applyBorder="1" applyAlignment="1">
      <alignment horizontal="center" vertical="center" textRotation="90"/>
    </xf>
    <xf numFmtId="0" fontId="0" fillId="26" borderId="31" xfId="0" applyFill="1" applyBorder="1"/>
    <xf numFmtId="0" fontId="8" fillId="26" borderId="32" xfId="0" applyFont="1" applyFill="1" applyBorder="1" applyAlignment="1">
      <alignment horizontal="center" vertical="center" textRotation="90"/>
    </xf>
    <xf numFmtId="0" fontId="8" fillId="11" borderId="20" xfId="0" applyFont="1" applyFill="1" applyBorder="1" applyAlignment="1">
      <alignment horizontal="left" vertical="center" indent="2"/>
    </xf>
    <xf numFmtId="0" fontId="8" fillId="11" borderId="0" xfId="0" applyFont="1" applyFill="1" applyBorder="1" applyAlignment="1">
      <alignment horizontal="left" vertical="center" indent="2"/>
    </xf>
    <xf numFmtId="0" fontId="8" fillId="11" borderId="16" xfId="0" applyFont="1" applyFill="1" applyBorder="1" applyAlignment="1">
      <alignment horizontal="left" vertical="center" indent="2"/>
    </xf>
    <xf numFmtId="0" fontId="26" fillId="11" borderId="0" xfId="0" applyFont="1" applyFill="1" applyBorder="1" applyAlignment="1">
      <alignment horizontal="left" vertical="center" indent="2"/>
    </xf>
    <xf numFmtId="0" fontId="26" fillId="11" borderId="16" xfId="0" applyFont="1" applyFill="1" applyBorder="1" applyAlignment="1">
      <alignment horizontal="left" vertical="center" indent="2"/>
    </xf>
    <xf numFmtId="0" fontId="0" fillId="11" borderId="0" xfId="0" applyFill="1" applyAlignment="1">
      <alignment wrapText="1"/>
    </xf>
    <xf numFmtId="0" fontId="0" fillId="11" borderId="0" xfId="0" applyFill="1" applyAlignment="1"/>
    <xf numFmtId="49" fontId="0" fillId="11" borderId="0" xfId="0" applyNumberFormat="1" applyFill="1" applyAlignment="1">
      <alignment horizontal="left" vertical="top"/>
    </xf>
    <xf numFmtId="0" fontId="0" fillId="24" borderId="0" xfId="0" applyFill="1" applyAlignment="1">
      <alignment wrapText="1"/>
    </xf>
    <xf numFmtId="49" fontId="13" fillId="11" borderId="0" xfId="0" applyNumberFormat="1" applyFont="1" applyFill="1" applyAlignment="1">
      <alignment horizontal="center" vertical="center"/>
    </xf>
    <xf numFmtId="0" fontId="13" fillId="11" borderId="0" xfId="0" applyFont="1" applyFill="1" applyAlignment="1">
      <alignment horizontal="center" vertical="center"/>
    </xf>
    <xf numFmtId="0" fontId="45" fillId="11" borderId="0" xfId="0" applyFont="1" applyFill="1"/>
    <xf numFmtId="0" fontId="46" fillId="3" borderId="0" xfId="0" applyFont="1" applyFill="1"/>
    <xf numFmtId="0" fontId="0" fillId="6" borderId="0" xfId="0" applyFill="1"/>
    <xf numFmtId="0" fontId="9" fillId="6" borderId="0" xfId="0" applyFont="1" applyFill="1"/>
    <xf numFmtId="0" fontId="9" fillId="3" borderId="0" xfId="0" applyFont="1" applyFill="1"/>
    <xf numFmtId="9" fontId="8" fillId="11" borderId="0" xfId="4" applyFont="1" applyFill="1" applyBorder="1" applyAlignment="1">
      <alignment horizontal="center" vertical="center"/>
    </xf>
    <xf numFmtId="0" fontId="8" fillId="11" borderId="0" xfId="0" applyFont="1" applyFill="1" applyBorder="1" applyAlignment="1">
      <alignment horizontal="center" vertical="center"/>
    </xf>
    <xf numFmtId="14" fontId="2" fillId="6" borderId="5" xfId="1" applyNumberFormat="1" applyFont="1" applyFill="1" applyBorder="1" applyAlignment="1" applyProtection="1">
      <alignment horizontal="center" vertical="center"/>
      <protection locked="0"/>
    </xf>
    <xf numFmtId="0" fontId="2" fillId="7" borderId="3" xfId="0" applyFont="1" applyFill="1" applyBorder="1" applyAlignment="1" applyProtection="1">
      <alignment horizontal="center" vertical="center"/>
      <protection locked="0"/>
    </xf>
    <xf numFmtId="0" fontId="3" fillId="7" borderId="3" xfId="0" applyFont="1" applyFill="1" applyBorder="1" applyAlignment="1" applyProtection="1">
      <alignment horizontal="center" vertical="center"/>
      <protection locked="0"/>
    </xf>
    <xf numFmtId="0" fontId="4" fillId="7" borderId="3" xfId="3" applyFill="1" applyBorder="1" applyAlignment="1" applyProtection="1">
      <alignment horizontal="center" vertical="center"/>
      <protection locked="0"/>
    </xf>
    <xf numFmtId="0" fontId="3" fillId="6" borderId="3"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42" fillId="20" borderId="12" xfId="0" applyFont="1" applyFill="1" applyBorder="1" applyAlignment="1" applyProtection="1">
      <alignment horizontal="center" vertical="center"/>
      <protection locked="0"/>
    </xf>
    <xf numFmtId="0" fontId="42" fillId="20" borderId="51" xfId="0" applyFont="1" applyFill="1" applyBorder="1" applyAlignment="1" applyProtection="1">
      <alignment horizontal="center" vertical="center"/>
      <protection locked="0"/>
    </xf>
    <xf numFmtId="166" fontId="30" fillId="13" borderId="6" xfId="2" applyNumberFormat="1" applyFont="1" applyFill="1" applyBorder="1" applyProtection="1">
      <protection locked="0"/>
    </xf>
    <xf numFmtId="166" fontId="30" fillId="13" borderId="49" xfId="2" applyNumberFormat="1" applyFont="1" applyFill="1" applyBorder="1" applyProtection="1">
      <protection locked="0"/>
    </xf>
    <xf numFmtId="166" fontId="31" fillId="15" borderId="6" xfId="2" applyNumberFormat="1" applyFont="1" applyFill="1" applyBorder="1" applyProtection="1">
      <protection locked="0"/>
    </xf>
    <xf numFmtId="166" fontId="31" fillId="15" borderId="49" xfId="2" applyNumberFormat="1" applyFont="1" applyFill="1" applyBorder="1" applyProtection="1">
      <protection locked="0"/>
    </xf>
    <xf numFmtId="166" fontId="30" fillId="13" borderId="40" xfId="2" applyNumberFormat="1" applyFont="1" applyFill="1" applyBorder="1" applyProtection="1">
      <protection locked="0"/>
    </xf>
    <xf numFmtId="166" fontId="30" fillId="13" borderId="50" xfId="2" applyNumberFormat="1" applyFont="1" applyFill="1" applyBorder="1" applyProtection="1">
      <protection locked="0"/>
    </xf>
    <xf numFmtId="164" fontId="30" fillId="13" borderId="11" xfId="0" applyNumberFormat="1" applyFont="1" applyFill="1" applyBorder="1" applyProtection="1">
      <protection locked="0"/>
    </xf>
    <xf numFmtId="164" fontId="30" fillId="13" borderId="48" xfId="0" applyNumberFormat="1" applyFont="1" applyFill="1" applyBorder="1" applyProtection="1">
      <protection locked="0"/>
    </xf>
    <xf numFmtId="164" fontId="31" fillId="15" borderId="6" xfId="0" applyNumberFormat="1" applyFont="1" applyFill="1" applyBorder="1" applyProtection="1">
      <protection locked="0"/>
    </xf>
    <xf numFmtId="164" fontId="31" fillId="15" borderId="49" xfId="0" applyNumberFormat="1" applyFont="1" applyFill="1" applyBorder="1" applyProtection="1">
      <protection locked="0"/>
    </xf>
    <xf numFmtId="165" fontId="30" fillId="13" borderId="6" xfId="0" applyNumberFormat="1" applyFont="1" applyFill="1" applyBorder="1" applyProtection="1">
      <protection locked="0"/>
    </xf>
    <xf numFmtId="165" fontId="30" fillId="13" borderId="49" xfId="0" applyNumberFormat="1" applyFont="1" applyFill="1" applyBorder="1" applyProtection="1">
      <protection locked="0"/>
    </xf>
    <xf numFmtId="165" fontId="30" fillId="13" borderId="40" xfId="0" applyNumberFormat="1" applyFont="1" applyFill="1" applyBorder="1" applyProtection="1">
      <protection locked="0"/>
    </xf>
    <xf numFmtId="165" fontId="30" fillId="13" borderId="50" xfId="0" applyNumberFormat="1" applyFont="1" applyFill="1" applyBorder="1" applyProtection="1">
      <protection locked="0"/>
    </xf>
    <xf numFmtId="43" fontId="8" fillId="6" borderId="15" xfId="1" applyFont="1" applyFill="1" applyBorder="1" applyAlignment="1">
      <alignment horizontal="center" vertical="center"/>
    </xf>
    <xf numFmtId="0" fontId="17" fillId="11" borderId="0" xfId="0" applyFont="1" applyFill="1" applyAlignment="1" applyProtection="1">
      <alignment horizontal="right"/>
      <protection locked="0"/>
    </xf>
    <xf numFmtId="0" fontId="7" fillId="29" borderId="13" xfId="0" applyFont="1" applyFill="1" applyBorder="1" applyAlignment="1"/>
    <xf numFmtId="0" fontId="10" fillId="29" borderId="0" xfId="0" applyFont="1" applyFill="1" applyBorder="1"/>
    <xf numFmtId="0" fontId="0" fillId="29" borderId="14" xfId="0" applyFill="1" applyBorder="1"/>
    <xf numFmtId="0" fontId="7" fillId="29" borderId="13" xfId="0" applyFont="1" applyFill="1" applyBorder="1"/>
    <xf numFmtId="0" fontId="7" fillId="29" borderId="0" xfId="0" quotePrefix="1" applyFont="1" applyFill="1" applyBorder="1"/>
    <xf numFmtId="0" fontId="10" fillId="29" borderId="13" xfId="0" applyFont="1" applyFill="1" applyBorder="1"/>
    <xf numFmtId="0" fontId="10" fillId="29" borderId="15" xfId="0" applyFont="1" applyFill="1" applyBorder="1"/>
    <xf numFmtId="0" fontId="7" fillId="29" borderId="16" xfId="0" applyFont="1" applyFill="1" applyBorder="1" applyAlignment="1">
      <alignment horizontal="right"/>
    </xf>
    <xf numFmtId="0" fontId="7" fillId="29" borderId="16" xfId="0" applyFont="1" applyFill="1" applyBorder="1"/>
    <xf numFmtId="0" fontId="10" fillId="29" borderId="16" xfId="0" applyFont="1" applyFill="1" applyBorder="1"/>
    <xf numFmtId="0" fontId="0" fillId="29" borderId="17" xfId="0" applyFill="1" applyBorder="1"/>
    <xf numFmtId="0" fontId="6" fillId="29" borderId="2" xfId="0" applyFont="1" applyFill="1" applyBorder="1" applyAlignment="1">
      <alignment horizontal="left" vertical="center"/>
    </xf>
    <xf numFmtId="0" fontId="41" fillId="29" borderId="2" xfId="0" applyFont="1" applyFill="1" applyBorder="1" applyAlignment="1">
      <alignment horizontal="left" vertical="center"/>
    </xf>
    <xf numFmtId="0" fontId="47" fillId="29" borderId="2" xfId="0" applyFont="1" applyFill="1" applyBorder="1" applyAlignment="1"/>
    <xf numFmtId="0" fontId="15" fillId="29" borderId="2" xfId="0" applyFont="1" applyFill="1" applyBorder="1"/>
    <xf numFmtId="0" fontId="48" fillId="29" borderId="2" xfId="0" applyFont="1" applyFill="1" applyBorder="1" applyAlignment="1">
      <alignment horizontal="right"/>
    </xf>
    <xf numFmtId="0" fontId="48" fillId="29" borderId="2" xfId="0" applyFont="1" applyFill="1" applyBorder="1" applyAlignment="1">
      <alignment horizontal="center"/>
    </xf>
    <xf numFmtId="0" fontId="26" fillId="11" borderId="0" xfId="0" applyFont="1" applyFill="1" applyBorder="1" applyAlignment="1">
      <alignment horizontal="right"/>
    </xf>
    <xf numFmtId="0" fontId="24" fillId="11" borderId="0" xfId="0" applyFont="1" applyFill="1" applyBorder="1" applyAlignment="1">
      <alignment horizontal="right"/>
    </xf>
    <xf numFmtId="0" fontId="49" fillId="11" borderId="0" xfId="0" applyFont="1" applyFill="1" applyBorder="1" applyAlignment="1"/>
    <xf numFmtId="0" fontId="41" fillId="29" borderId="45" xfId="0" applyFont="1" applyFill="1" applyBorder="1" applyAlignment="1">
      <alignment horizontal="center" vertical="center"/>
    </xf>
    <xf numFmtId="0" fontId="41" fillId="29" borderId="45" xfId="0" applyFont="1" applyFill="1" applyBorder="1" applyAlignment="1">
      <alignment horizontal="right" vertical="center"/>
    </xf>
    <xf numFmtId="0" fontId="41" fillId="29" borderId="46" xfId="0" applyFont="1" applyFill="1" applyBorder="1" applyAlignment="1">
      <alignment horizontal="center" vertical="center"/>
    </xf>
    <xf numFmtId="0" fontId="41" fillId="29" borderId="1" xfId="0" applyFont="1" applyFill="1" applyBorder="1" applyAlignment="1">
      <alignment horizontal="right" vertical="center"/>
    </xf>
    <xf numFmtId="0" fontId="20" fillId="29" borderId="2" xfId="0" applyFont="1" applyFill="1" applyBorder="1" applyAlignment="1">
      <alignment horizontal="left" vertical="center"/>
    </xf>
    <xf numFmtId="14" fontId="20" fillId="29" borderId="2" xfId="0" applyNumberFormat="1" applyFont="1" applyFill="1" applyBorder="1" applyAlignment="1">
      <alignment horizontal="right" vertical="center"/>
    </xf>
    <xf numFmtId="0" fontId="20" fillId="29" borderId="2" xfId="0" applyFont="1" applyFill="1" applyBorder="1" applyAlignment="1">
      <alignment horizontal="center" vertical="center"/>
    </xf>
    <xf numFmtId="0" fontId="20" fillId="29" borderId="2" xfId="0" applyFont="1" applyFill="1" applyBorder="1" applyAlignment="1">
      <alignment horizontal="right" vertical="center"/>
    </xf>
    <xf numFmtId="14" fontId="20" fillId="29" borderId="43" xfId="0" applyNumberFormat="1" applyFont="1" applyFill="1" applyBorder="1" applyAlignment="1">
      <alignment horizontal="center" vertical="center"/>
    </xf>
    <xf numFmtId="0" fontId="52" fillId="29" borderId="9" xfId="0" applyFont="1" applyFill="1" applyBorder="1" applyAlignment="1">
      <alignment horizontal="right" vertical="center"/>
    </xf>
    <xf numFmtId="0" fontId="52" fillId="29" borderId="9" xfId="0" applyFont="1" applyFill="1" applyBorder="1" applyAlignment="1">
      <alignment horizontal="center" vertical="center"/>
    </xf>
    <xf numFmtId="0" fontId="52" fillId="29" borderId="44" xfId="0" applyFont="1" applyFill="1" applyBorder="1" applyAlignment="1">
      <alignment horizontal="right" vertical="center"/>
    </xf>
    <xf numFmtId="0" fontId="52" fillId="29" borderId="45" xfId="0" applyFont="1" applyFill="1" applyBorder="1" applyAlignment="1">
      <alignment horizontal="center" vertical="center"/>
    </xf>
    <xf numFmtId="0" fontId="21" fillId="29" borderId="9" xfId="0" applyFont="1" applyFill="1" applyBorder="1" applyAlignment="1">
      <alignment horizontal="center"/>
    </xf>
    <xf numFmtId="0" fontId="21" fillId="29" borderId="8" xfId="0" applyFont="1" applyFill="1" applyBorder="1" applyAlignment="1">
      <alignment horizontal="center"/>
    </xf>
    <xf numFmtId="0" fontId="21" fillId="29" borderId="10" xfId="0" applyFont="1" applyFill="1" applyBorder="1" applyAlignment="1">
      <alignment horizontal="center"/>
    </xf>
    <xf numFmtId="0" fontId="0" fillId="29" borderId="0" xfId="0" applyFill="1" applyBorder="1"/>
    <xf numFmtId="0" fontId="0" fillId="29" borderId="13" xfId="0" applyFill="1" applyBorder="1"/>
    <xf numFmtId="0" fontId="0" fillId="29" borderId="13" xfId="0" applyFill="1" applyBorder="1" applyAlignment="1">
      <alignment horizontal="right"/>
    </xf>
  </cellXfs>
  <cellStyles count="5">
    <cellStyle name="Lien hypertexte" xfId="3" builtinId="8"/>
    <cellStyle name="Milliers" xfId="1" builtinId="3"/>
    <cellStyle name="Monétaire" xfId="2" builtinId="4"/>
    <cellStyle name="Normal" xfId="0" builtinId="0"/>
    <cellStyle name="Pourcentage" xfId="4" builtinId="5"/>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6600"/>
      <color rgb="FFE3A51A"/>
      <color rgb="FFFF7C80"/>
      <color rgb="FFFF6699"/>
      <color rgb="FF99CCFF"/>
      <color rgb="FFECBE56"/>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423334</xdr:colOff>
      <xdr:row>16</xdr:row>
      <xdr:rowOff>84667</xdr:rowOff>
    </xdr:from>
    <xdr:to>
      <xdr:col>7</xdr:col>
      <xdr:colOff>702733</xdr:colOff>
      <xdr:row>20</xdr:row>
      <xdr:rowOff>76947</xdr:rowOff>
    </xdr:to>
    <xdr:pic>
      <xdr:nvPicPr>
        <xdr:cNvPr id="5" name="Imag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2834" y="3746500"/>
          <a:ext cx="2787649" cy="965947"/>
        </a:xfrm>
        <a:prstGeom prst="rect">
          <a:avLst/>
        </a:prstGeom>
      </xdr:spPr>
    </xdr:pic>
    <xdr:clientData/>
  </xdr:twoCellAnchor>
  <xdr:twoCellAnchor editAs="oneCell">
    <xdr:from>
      <xdr:col>7</xdr:col>
      <xdr:colOff>1015998</xdr:colOff>
      <xdr:row>15</xdr:row>
      <xdr:rowOff>5810</xdr:rowOff>
    </xdr:from>
    <xdr:to>
      <xdr:col>9</xdr:col>
      <xdr:colOff>853831</xdr:colOff>
      <xdr:row>22</xdr:row>
      <xdr:rowOff>21167</xdr:rowOff>
    </xdr:to>
    <xdr:pic>
      <xdr:nvPicPr>
        <xdr:cNvPr id="4" name="Imag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53748" y="3424227"/>
          <a:ext cx="2145000" cy="171927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nfoenergie@ageden38.org" TargetMode="External"/><Relationship Id="rId2" Type="http://schemas.openxmlformats.org/officeDocument/2006/relationships/hyperlink" Target="mailto:infoenergie@ageden38.org" TargetMode="External"/><Relationship Id="rId1" Type="http://schemas.openxmlformats.org/officeDocument/2006/relationships/hyperlink" Target="http://www.ademe.fr/economiser-leau-lenergie-chez"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nfoenergie@ageden38.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33"/>
  <sheetViews>
    <sheetView tabSelected="1" topLeftCell="A16" zoomScale="90" zoomScaleNormal="90" workbookViewId="0">
      <selection activeCell="D16" sqref="D16"/>
    </sheetView>
  </sheetViews>
  <sheetFormatPr baseColWidth="10" defaultRowHeight="15"/>
  <cols>
    <col min="1" max="1" width="6.140625" customWidth="1"/>
    <col min="2" max="2" width="4.140625" style="1" customWidth="1"/>
    <col min="3" max="3" width="42.140625" customWidth="1"/>
    <col min="4" max="4" width="37.85546875" customWidth="1"/>
    <col min="5" max="5" width="21" customWidth="1"/>
    <col min="6" max="6" width="19.85546875" customWidth="1"/>
    <col min="7" max="7" width="17.7109375" customWidth="1"/>
    <col min="8" max="8" width="17.140625" customWidth="1"/>
    <col min="9" max="9" width="17.42578125" customWidth="1"/>
    <col min="10" max="10" width="17.5703125" customWidth="1"/>
    <col min="11" max="11" width="6.7109375" style="1" customWidth="1"/>
    <col min="12" max="24" width="11.42578125" style="88"/>
  </cols>
  <sheetData>
    <row r="1" spans="1:24" s="177" customFormat="1" ht="15.75" thickBot="1"/>
    <row r="2" spans="1:24" s="2" customFormat="1" ht="21.75" customHeight="1" thickBot="1">
      <c r="A2" s="300"/>
      <c r="B2" s="301"/>
      <c r="C2" s="301" t="s">
        <v>147</v>
      </c>
      <c r="D2" s="302"/>
      <c r="E2" s="303"/>
      <c r="F2" s="303"/>
      <c r="G2" s="303"/>
      <c r="H2" s="303"/>
      <c r="I2" s="304" t="s">
        <v>66</v>
      </c>
      <c r="J2" s="305">
        <f ca="1">YEAR(TODAY())</f>
        <v>2017</v>
      </c>
      <c r="K2" s="303"/>
      <c r="L2" s="87"/>
      <c r="M2" s="87"/>
      <c r="N2" s="87"/>
      <c r="O2" s="87"/>
      <c r="P2" s="87"/>
      <c r="Q2" s="87"/>
      <c r="R2" s="87"/>
      <c r="S2" s="87"/>
      <c r="T2" s="87"/>
      <c r="U2" s="87"/>
      <c r="V2" s="87"/>
      <c r="W2" s="87"/>
      <c r="X2" s="87"/>
    </row>
    <row r="3" spans="1:24" s="1" customFormat="1">
      <c r="A3" s="172"/>
      <c r="B3" s="172"/>
      <c r="C3" s="172"/>
      <c r="D3" s="172"/>
      <c r="E3" s="172"/>
      <c r="F3" s="172"/>
      <c r="G3" s="172"/>
      <c r="H3" s="172"/>
      <c r="I3" s="172"/>
      <c r="J3" s="172"/>
      <c r="K3" s="172"/>
      <c r="L3" s="88"/>
      <c r="M3" s="88"/>
      <c r="N3" s="88"/>
      <c r="O3" s="88"/>
      <c r="P3" s="88"/>
      <c r="Q3" s="88"/>
      <c r="R3" s="88"/>
      <c r="S3" s="88"/>
      <c r="T3" s="88"/>
      <c r="U3" s="88"/>
      <c r="V3" s="88"/>
      <c r="W3" s="88"/>
      <c r="X3" s="88"/>
    </row>
    <row r="4" spans="1:24" s="1" customFormat="1" ht="21">
      <c r="A4" s="172"/>
      <c r="B4" s="308" t="s">
        <v>159</v>
      </c>
      <c r="C4" s="308"/>
      <c r="D4" s="173"/>
      <c r="E4" s="174"/>
      <c r="F4" s="172"/>
      <c r="G4" s="172"/>
      <c r="H4" s="172"/>
      <c r="I4" s="172"/>
      <c r="J4" s="172"/>
      <c r="K4" s="172"/>
      <c r="L4" s="88"/>
      <c r="M4" s="88"/>
      <c r="N4" s="88"/>
      <c r="O4" s="88"/>
      <c r="P4" s="88"/>
      <c r="Q4" s="88"/>
      <c r="R4" s="88"/>
      <c r="S4" s="88"/>
      <c r="T4" s="88"/>
      <c r="U4" s="88"/>
      <c r="V4" s="88"/>
      <c r="W4" s="88"/>
      <c r="X4" s="88"/>
    </row>
    <row r="5" spans="1:24" s="1" customFormat="1" ht="15.75">
      <c r="A5" s="172"/>
      <c r="B5" s="172"/>
      <c r="C5" s="174"/>
      <c r="D5" s="174"/>
      <c r="E5" s="175"/>
      <c r="F5" s="172"/>
      <c r="G5" s="172"/>
      <c r="H5" s="172"/>
      <c r="I5" s="172"/>
      <c r="J5" s="172"/>
      <c r="K5" s="172"/>
      <c r="L5" s="88"/>
      <c r="M5" s="88"/>
      <c r="N5" s="88"/>
      <c r="O5" s="88"/>
      <c r="P5" s="88"/>
      <c r="Q5" s="88"/>
      <c r="R5" s="88"/>
      <c r="S5" s="88"/>
      <c r="T5" s="88"/>
      <c r="U5" s="88"/>
      <c r="V5" s="88"/>
      <c r="W5" s="88"/>
      <c r="X5" s="88"/>
    </row>
    <row r="6" spans="1:24" s="1" customFormat="1" ht="15.75">
      <c r="A6" s="172"/>
      <c r="B6" s="172"/>
      <c r="C6" s="176" t="s">
        <v>124</v>
      </c>
      <c r="D6" s="175" t="s">
        <v>123</v>
      </c>
      <c r="E6" s="175"/>
      <c r="F6" s="172"/>
      <c r="G6" s="172"/>
      <c r="H6" s="172"/>
      <c r="I6" s="172"/>
      <c r="J6" s="172"/>
      <c r="K6" s="172"/>
      <c r="L6" s="88"/>
      <c r="M6" s="88"/>
      <c r="N6" s="88"/>
      <c r="O6" s="88"/>
      <c r="P6" s="88"/>
      <c r="Q6" s="88"/>
      <c r="R6" s="88"/>
      <c r="S6" s="88"/>
      <c r="T6" s="88"/>
      <c r="U6" s="88"/>
      <c r="V6" s="88"/>
      <c r="W6" s="88"/>
      <c r="X6" s="88"/>
    </row>
    <row r="7" spans="1:24" s="1" customFormat="1" ht="15.75">
      <c r="A7" s="172"/>
      <c r="B7" s="172"/>
      <c r="C7" s="306" t="s">
        <v>158</v>
      </c>
      <c r="D7" s="175" t="s">
        <v>122</v>
      </c>
      <c r="E7" s="175"/>
      <c r="F7" s="172"/>
      <c r="G7" s="172"/>
      <c r="H7" s="172"/>
      <c r="I7" s="172"/>
      <c r="J7" s="172"/>
      <c r="K7" s="172"/>
      <c r="L7" s="88"/>
      <c r="M7" s="88"/>
      <c r="N7" s="88"/>
      <c r="O7" s="88"/>
      <c r="P7" s="88"/>
      <c r="Q7" s="88"/>
      <c r="R7" s="88"/>
      <c r="S7" s="88"/>
      <c r="T7" s="88"/>
      <c r="U7" s="88"/>
      <c r="V7" s="88"/>
      <c r="W7" s="88"/>
      <c r="X7" s="88"/>
    </row>
    <row r="8" spans="1:24" s="1" customFormat="1" ht="15.75">
      <c r="A8" s="172"/>
      <c r="B8" s="172"/>
      <c r="C8" s="306" t="s">
        <v>158</v>
      </c>
      <c r="D8" s="175" t="s">
        <v>121</v>
      </c>
      <c r="E8" s="175"/>
      <c r="F8" s="172"/>
      <c r="G8" s="172"/>
      <c r="H8" s="172"/>
      <c r="I8" s="172"/>
      <c r="J8" s="172"/>
      <c r="K8" s="172"/>
      <c r="L8" s="88"/>
      <c r="M8" s="88"/>
      <c r="N8" s="88"/>
      <c r="O8" s="88"/>
      <c r="P8" s="88"/>
      <c r="Q8" s="88"/>
      <c r="R8" s="88"/>
      <c r="S8" s="88"/>
      <c r="T8" s="88"/>
      <c r="U8" s="88"/>
      <c r="V8" s="88"/>
      <c r="W8" s="88"/>
      <c r="X8" s="88"/>
    </row>
    <row r="9" spans="1:24" s="1" customFormat="1" ht="21">
      <c r="A9" s="172"/>
      <c r="B9" s="308" t="s">
        <v>160</v>
      </c>
      <c r="C9" s="307"/>
      <c r="D9" s="175"/>
      <c r="E9" s="181"/>
      <c r="F9" s="172"/>
      <c r="G9" s="172"/>
      <c r="H9" s="172"/>
      <c r="I9" s="172"/>
      <c r="J9" s="172"/>
      <c r="K9" s="172"/>
      <c r="L9" s="88"/>
      <c r="M9" s="88"/>
      <c r="N9" s="88"/>
      <c r="O9" s="88"/>
      <c r="P9" s="88"/>
      <c r="Q9" s="88"/>
      <c r="R9" s="88"/>
      <c r="S9" s="88"/>
      <c r="T9" s="88"/>
      <c r="U9" s="88"/>
      <c r="V9" s="88"/>
      <c r="W9" s="88"/>
      <c r="X9" s="88"/>
    </row>
    <row r="10" spans="1:24" s="1" customFormat="1" ht="20.100000000000001" customHeight="1">
      <c r="A10" s="172"/>
      <c r="B10" s="172"/>
      <c r="C10" s="178" t="s">
        <v>166</v>
      </c>
      <c r="D10" s="179"/>
      <c r="E10" s="83" t="s">
        <v>87</v>
      </c>
      <c r="F10" s="84" t="s">
        <v>88</v>
      </c>
      <c r="G10" s="85" t="s">
        <v>89</v>
      </c>
      <c r="H10" s="172"/>
      <c r="I10" s="172"/>
      <c r="J10" s="172"/>
      <c r="K10" s="172"/>
      <c r="L10" s="88"/>
      <c r="M10" s="88"/>
      <c r="N10" s="88"/>
      <c r="O10" s="88"/>
      <c r="P10" s="88"/>
      <c r="Q10" s="88"/>
      <c r="R10" s="88"/>
      <c r="S10" s="88"/>
      <c r="T10" s="88"/>
      <c r="U10" s="88"/>
      <c r="V10" s="88"/>
      <c r="W10" s="88"/>
      <c r="X10" s="88"/>
    </row>
    <row r="11" spans="1:24" s="1" customFormat="1" ht="20.100000000000001" customHeight="1">
      <c r="A11" s="172"/>
      <c r="B11" s="172"/>
      <c r="C11" s="178" t="s">
        <v>167</v>
      </c>
      <c r="D11" s="180"/>
      <c r="E11" s="182"/>
      <c r="F11" s="172"/>
      <c r="G11" s="172"/>
      <c r="H11" s="172"/>
      <c r="I11" s="172"/>
      <c r="J11" s="172"/>
      <c r="K11" s="172"/>
      <c r="L11" s="88"/>
      <c r="M11" s="88"/>
      <c r="N11" s="88"/>
      <c r="O11" s="88"/>
      <c r="P11" s="88"/>
      <c r="Q11" s="88"/>
      <c r="R11" s="88"/>
      <c r="S11" s="88"/>
      <c r="T11" s="88"/>
      <c r="U11" s="88"/>
      <c r="V11" s="88"/>
      <c r="W11" s="88"/>
      <c r="X11" s="88"/>
    </row>
    <row r="12" spans="1:24" s="1" customFormat="1" ht="20.100000000000001" customHeight="1">
      <c r="A12" s="172"/>
      <c r="B12" s="172"/>
      <c r="C12" s="178" t="s">
        <v>168</v>
      </c>
      <c r="D12" s="172"/>
      <c r="E12" s="183" t="s">
        <v>64</v>
      </c>
      <c r="F12" s="172"/>
      <c r="G12" s="172"/>
      <c r="H12" s="172"/>
      <c r="I12" s="172"/>
      <c r="J12" s="172"/>
      <c r="K12" s="172"/>
      <c r="L12" s="88"/>
      <c r="M12" s="88"/>
      <c r="N12" s="88"/>
      <c r="O12" s="88"/>
      <c r="P12" s="88"/>
      <c r="Q12" s="88"/>
      <c r="R12" s="88"/>
      <c r="S12" s="88"/>
      <c r="T12" s="88"/>
      <c r="U12" s="88"/>
      <c r="V12" s="88"/>
      <c r="W12" s="88"/>
      <c r="X12" s="88"/>
    </row>
    <row r="13" spans="1:24" s="1" customFormat="1" ht="20.100000000000001" customHeight="1">
      <c r="A13" s="172"/>
      <c r="B13" s="172"/>
      <c r="C13" s="178" t="s">
        <v>161</v>
      </c>
      <c r="D13" s="180"/>
      <c r="E13" s="172"/>
      <c r="F13" s="172"/>
      <c r="G13" s="172"/>
      <c r="H13" s="172"/>
      <c r="I13" s="172"/>
      <c r="J13" s="172"/>
      <c r="K13" s="172"/>
      <c r="L13" s="88"/>
      <c r="M13" s="88"/>
      <c r="N13" s="88"/>
      <c r="O13" s="88"/>
      <c r="P13" s="88"/>
      <c r="Q13" s="88"/>
      <c r="R13" s="88"/>
      <c r="S13" s="88"/>
      <c r="T13" s="88"/>
      <c r="U13" s="88"/>
      <c r="V13" s="88"/>
      <c r="W13" s="88"/>
      <c r="X13" s="88"/>
    </row>
    <row r="14" spans="1:24" s="1" customFormat="1" ht="15.75" thickBot="1">
      <c r="A14" s="172"/>
      <c r="B14" s="172"/>
      <c r="C14" s="172"/>
      <c r="D14" s="172"/>
      <c r="E14" s="172"/>
      <c r="F14" s="172"/>
      <c r="G14" s="172"/>
      <c r="H14" s="172"/>
      <c r="I14" s="172"/>
      <c r="J14" s="172"/>
      <c r="K14" s="172"/>
      <c r="L14" s="88"/>
      <c r="M14" s="88"/>
      <c r="N14" s="88"/>
      <c r="O14" s="88"/>
      <c r="P14" s="88"/>
      <c r="Q14" s="88"/>
      <c r="R14" s="88"/>
      <c r="S14" s="88"/>
      <c r="T14" s="88"/>
      <c r="U14" s="88"/>
      <c r="V14" s="88"/>
      <c r="W14" s="88"/>
      <c r="X14" s="88"/>
    </row>
    <row r="15" spans="1:24" ht="20.100000000000001" customHeight="1">
      <c r="A15" s="172"/>
      <c r="B15" s="127"/>
      <c r="C15" s="318" t="s">
        <v>162</v>
      </c>
      <c r="D15" s="319" t="s">
        <v>143</v>
      </c>
      <c r="E15" s="172"/>
      <c r="F15" s="323" t="s">
        <v>169</v>
      </c>
      <c r="G15" s="322"/>
      <c r="H15" s="322"/>
      <c r="I15" s="322"/>
      <c r="J15" s="324"/>
      <c r="K15" s="172"/>
    </row>
    <row r="16" spans="1:24" ht="20.100000000000001" customHeight="1">
      <c r="A16" s="172"/>
      <c r="B16" s="128"/>
      <c r="C16" s="121" t="s">
        <v>30</v>
      </c>
      <c r="D16" s="264">
        <f ca="1">TODAY()</f>
        <v>43004</v>
      </c>
      <c r="E16" s="172"/>
      <c r="F16" s="289"/>
      <c r="G16" s="290"/>
      <c r="H16" s="290"/>
      <c r="I16" s="290"/>
      <c r="J16" s="291"/>
      <c r="K16" s="172"/>
    </row>
    <row r="17" spans="1:11" ht="20.100000000000001" customHeight="1">
      <c r="A17" s="172"/>
      <c r="B17" s="128"/>
      <c r="C17" s="121" t="s">
        <v>60</v>
      </c>
      <c r="D17" s="264"/>
      <c r="E17" s="172"/>
      <c r="F17" s="292"/>
      <c r="G17" s="290"/>
      <c r="H17" s="293"/>
      <c r="I17" s="290"/>
      <c r="J17" s="291"/>
      <c r="K17" s="172"/>
    </row>
    <row r="18" spans="1:11" ht="20.100000000000001" customHeight="1">
      <c r="A18" s="172"/>
      <c r="B18" s="128"/>
      <c r="C18" s="122" t="s">
        <v>0</v>
      </c>
      <c r="D18" s="265"/>
      <c r="E18" s="172"/>
      <c r="F18" s="294"/>
      <c r="G18" s="290"/>
      <c r="H18" s="293"/>
      <c r="I18" s="290"/>
      <c r="J18" s="291"/>
      <c r="K18" s="172"/>
    </row>
    <row r="19" spans="1:11" ht="20.100000000000001" customHeight="1">
      <c r="A19" s="172"/>
      <c r="B19" s="128"/>
      <c r="C19" s="122" t="s">
        <v>1</v>
      </c>
      <c r="D19" s="265"/>
      <c r="E19" s="172"/>
      <c r="F19" s="294"/>
      <c r="G19" s="290"/>
      <c r="H19" s="293"/>
      <c r="I19" s="290"/>
      <c r="J19" s="291"/>
      <c r="K19" s="172"/>
    </row>
    <row r="20" spans="1:11" ht="20.100000000000001" customHeight="1">
      <c r="A20" s="172"/>
      <c r="B20" s="128"/>
      <c r="C20" s="122" t="s">
        <v>2</v>
      </c>
      <c r="D20" s="266"/>
      <c r="E20" s="172"/>
      <c r="F20" s="294"/>
      <c r="G20" s="290"/>
      <c r="H20" s="290"/>
      <c r="I20" s="290"/>
      <c r="J20" s="291"/>
      <c r="K20" s="172"/>
    </row>
    <row r="21" spans="1:11" ht="20.100000000000001" customHeight="1">
      <c r="A21" s="172"/>
      <c r="B21" s="128"/>
      <c r="C21" s="123" t="s">
        <v>3</v>
      </c>
      <c r="D21" s="266"/>
      <c r="E21" s="172"/>
      <c r="F21" s="294"/>
      <c r="G21" s="290"/>
      <c r="H21" s="290"/>
      <c r="I21" s="290"/>
      <c r="J21" s="291"/>
      <c r="K21" s="172"/>
    </row>
    <row r="22" spans="1:11" ht="20.100000000000001" customHeight="1">
      <c r="A22" s="172"/>
      <c r="B22" s="128"/>
      <c r="C22" s="123" t="s">
        <v>4</v>
      </c>
      <c r="D22" s="266"/>
      <c r="E22" s="172"/>
      <c r="F22" s="326"/>
      <c r="G22" s="325"/>
      <c r="H22" s="325"/>
      <c r="I22" s="325"/>
      <c r="J22" s="291"/>
      <c r="K22" s="172"/>
    </row>
    <row r="23" spans="1:11" ht="20.100000000000001" customHeight="1">
      <c r="A23" s="172"/>
      <c r="B23" s="128"/>
      <c r="C23" s="123" t="s">
        <v>5</v>
      </c>
      <c r="D23" s="267"/>
      <c r="E23" s="172"/>
      <c r="F23" s="327" t="s">
        <v>170</v>
      </c>
      <c r="G23" s="325" t="s">
        <v>61</v>
      </c>
      <c r="H23" s="325"/>
      <c r="I23" s="325"/>
      <c r="J23" s="291"/>
      <c r="K23" s="172"/>
    </row>
    <row r="24" spans="1:11" ht="20.100000000000001" customHeight="1">
      <c r="A24" s="172"/>
      <c r="B24" s="130" t="s">
        <v>132</v>
      </c>
      <c r="C24" s="123" t="s">
        <v>6</v>
      </c>
      <c r="D24" s="266"/>
      <c r="E24" s="172"/>
      <c r="F24" s="326"/>
      <c r="G24" s="325" t="s">
        <v>62</v>
      </c>
      <c r="H24" s="325"/>
      <c r="I24" s="325"/>
      <c r="J24" s="291"/>
      <c r="K24" s="172"/>
    </row>
    <row r="25" spans="1:11" ht="20.100000000000001" customHeight="1">
      <c r="A25" s="172"/>
      <c r="B25" s="130" t="s">
        <v>83</v>
      </c>
      <c r="C25" s="123" t="s">
        <v>7</v>
      </c>
      <c r="D25" s="266"/>
      <c r="E25" s="172"/>
      <c r="F25" s="326"/>
      <c r="G25" s="325" t="s">
        <v>63</v>
      </c>
      <c r="H25" s="325"/>
      <c r="I25" s="325"/>
      <c r="J25" s="291"/>
      <c r="K25" s="172"/>
    </row>
    <row r="26" spans="1:11" ht="20.100000000000001" customHeight="1">
      <c r="A26" s="172"/>
      <c r="B26" s="130" t="s">
        <v>48</v>
      </c>
      <c r="C26" s="123" t="s">
        <v>8</v>
      </c>
      <c r="D26" s="266"/>
      <c r="E26" s="172"/>
      <c r="F26" s="326"/>
      <c r="G26" s="325" t="s">
        <v>64</v>
      </c>
      <c r="H26" s="325"/>
      <c r="I26" s="325"/>
      <c r="J26" s="291"/>
      <c r="K26" s="172"/>
    </row>
    <row r="27" spans="1:11" ht="20.100000000000001" customHeight="1">
      <c r="A27" s="172"/>
      <c r="B27" s="130" t="s">
        <v>129</v>
      </c>
      <c r="C27" s="123" t="s">
        <v>40</v>
      </c>
      <c r="D27" s="266"/>
      <c r="E27" s="172"/>
      <c r="F27" s="295"/>
      <c r="G27" s="296"/>
      <c r="H27" s="297"/>
      <c r="I27" s="298"/>
      <c r="J27" s="299"/>
      <c r="K27" s="172"/>
    </row>
    <row r="28" spans="1:11" ht="20.100000000000001" customHeight="1">
      <c r="A28" s="172"/>
      <c r="B28" s="130"/>
      <c r="C28" s="123" t="s">
        <v>9</v>
      </c>
      <c r="D28" s="266"/>
      <c r="E28" s="172"/>
      <c r="F28" s="186"/>
      <c r="G28" s="187"/>
      <c r="H28" s="187"/>
      <c r="I28" s="186"/>
      <c r="J28" s="188"/>
      <c r="K28" s="172"/>
    </row>
    <row r="29" spans="1:11" ht="20.100000000000001" customHeight="1">
      <c r="A29" s="172"/>
      <c r="B29" s="130" t="s">
        <v>134</v>
      </c>
      <c r="C29" s="123" t="s">
        <v>26</v>
      </c>
      <c r="D29" s="266"/>
      <c r="E29" s="172"/>
      <c r="F29" s="186"/>
      <c r="G29" s="187"/>
      <c r="H29" s="187"/>
      <c r="I29" s="186"/>
      <c r="J29" s="188"/>
      <c r="K29" s="172"/>
    </row>
    <row r="30" spans="1:11" ht="20.100000000000001" customHeight="1">
      <c r="A30" s="172"/>
      <c r="B30" s="130" t="s">
        <v>129</v>
      </c>
      <c r="C30" s="123" t="s">
        <v>25</v>
      </c>
      <c r="D30" s="266"/>
      <c r="E30" s="172"/>
      <c r="F30" s="186"/>
      <c r="G30" s="187"/>
      <c r="H30" s="189"/>
      <c r="I30" s="186"/>
      <c r="J30" s="188"/>
      <c r="K30" s="172"/>
    </row>
    <row r="31" spans="1:11" ht="20.100000000000001" customHeight="1">
      <c r="A31" s="172"/>
      <c r="B31" s="130" t="s">
        <v>48</v>
      </c>
      <c r="C31" s="123" t="s">
        <v>10</v>
      </c>
      <c r="D31" s="268"/>
      <c r="E31" s="172"/>
      <c r="F31" s="186"/>
      <c r="G31" s="186"/>
      <c r="H31" s="186"/>
      <c r="I31" s="186"/>
      <c r="J31" s="172"/>
      <c r="K31" s="172"/>
    </row>
    <row r="32" spans="1:11" ht="20.100000000000001" customHeight="1">
      <c r="A32" s="172"/>
      <c r="B32" s="130" t="s">
        <v>133</v>
      </c>
      <c r="C32" s="124" t="s">
        <v>11</v>
      </c>
      <c r="D32" s="269" t="s">
        <v>12</v>
      </c>
      <c r="E32" s="172"/>
      <c r="F32" s="190"/>
      <c r="G32" s="191"/>
      <c r="H32" s="172"/>
      <c r="I32" s="172"/>
      <c r="J32" s="172"/>
      <c r="K32" s="172"/>
    </row>
    <row r="33" spans="1:11" ht="20.100000000000001" customHeight="1">
      <c r="A33" s="172"/>
      <c r="B33" s="130" t="s">
        <v>55</v>
      </c>
      <c r="C33" s="124" t="s">
        <v>13</v>
      </c>
      <c r="D33" s="269" t="s">
        <v>12</v>
      </c>
      <c r="E33" s="172"/>
      <c r="F33" s="172"/>
      <c r="G33" s="192"/>
      <c r="H33" s="172"/>
      <c r="I33" s="172"/>
      <c r="J33" s="172"/>
      <c r="K33" s="172"/>
    </row>
    <row r="34" spans="1:11" ht="20.100000000000001" customHeight="1">
      <c r="A34" s="172"/>
      <c r="B34" s="130" t="s">
        <v>129</v>
      </c>
      <c r="C34" s="124" t="s">
        <v>14</v>
      </c>
      <c r="D34" s="269" t="s">
        <v>12</v>
      </c>
      <c r="E34" s="172"/>
      <c r="F34" s="172"/>
      <c r="G34" s="193"/>
      <c r="H34" s="172"/>
      <c r="I34" s="172"/>
      <c r="J34" s="172"/>
      <c r="K34" s="172"/>
    </row>
    <row r="35" spans="1:11" ht="20.100000000000001" customHeight="1">
      <c r="A35" s="172"/>
      <c r="B35" s="130" t="s">
        <v>132</v>
      </c>
      <c r="C35" s="124" t="s">
        <v>15</v>
      </c>
      <c r="D35" s="269" t="s">
        <v>12</v>
      </c>
      <c r="E35" s="172"/>
      <c r="F35" s="172"/>
      <c r="G35" s="172"/>
      <c r="H35" s="172"/>
      <c r="I35" s="172"/>
      <c r="J35" s="172"/>
      <c r="K35" s="172"/>
    </row>
    <row r="36" spans="1:11" ht="20.100000000000001" customHeight="1">
      <c r="A36" s="172"/>
      <c r="B36" s="130" t="s">
        <v>48</v>
      </c>
      <c r="C36" s="124" t="s">
        <v>16</v>
      </c>
      <c r="D36" s="269" t="s">
        <v>45</v>
      </c>
      <c r="E36" s="184" t="str">
        <f>IF(D36="non","Ne pas remplir la feuille, contacter le conseiller au 04.76.23.53.50","")</f>
        <v/>
      </c>
      <c r="F36" s="185"/>
      <c r="G36" s="185"/>
      <c r="H36" s="185"/>
      <c r="I36" s="172"/>
      <c r="J36" s="172"/>
      <c r="K36" s="172"/>
    </row>
    <row r="37" spans="1:11" ht="20.100000000000001" customHeight="1">
      <c r="A37" s="172"/>
      <c r="B37" s="130" t="s">
        <v>129</v>
      </c>
      <c r="C37" s="125" t="s">
        <v>17</v>
      </c>
      <c r="D37" s="269" t="s">
        <v>45</v>
      </c>
      <c r="E37" s="185" t="str">
        <f>IF(D37="oui","Indiquer le montant en €/an ------&gt; ","")</f>
        <v xml:space="preserve">Indiquer le montant en €/an ------&gt; </v>
      </c>
      <c r="F37" s="185"/>
      <c r="G37" s="288" t="str">
        <f t="shared" ref="G37:G38" si="0">IF(D37="oui",". . . . . ","")</f>
        <v xml:space="preserve">. . . . . </v>
      </c>
      <c r="H37" s="185" t="str">
        <f>IF(D37="oui","€/an ","")</f>
        <v xml:space="preserve">€/an </v>
      </c>
      <c r="I37" s="172"/>
      <c r="J37" s="172"/>
      <c r="K37" s="172"/>
    </row>
    <row r="38" spans="1:11" ht="20.100000000000001" customHeight="1">
      <c r="A38" s="172"/>
      <c r="B38" s="130" t="s">
        <v>131</v>
      </c>
      <c r="C38" s="125" t="s">
        <v>59</v>
      </c>
      <c r="D38" s="269" t="s">
        <v>12</v>
      </c>
      <c r="E38" s="185" t="str">
        <f>IF(D38="oui","Indiquer le montant en €/an ------&gt; ","")</f>
        <v/>
      </c>
      <c r="F38" s="185"/>
      <c r="G38" s="288" t="str">
        <f t="shared" si="0"/>
        <v/>
      </c>
      <c r="H38" s="185" t="str">
        <f>IF(D38="oui","€/an ","")</f>
        <v/>
      </c>
      <c r="I38" s="172"/>
      <c r="J38" s="172"/>
      <c r="K38" s="172"/>
    </row>
    <row r="39" spans="1:11" ht="20.100000000000001" customHeight="1">
      <c r="A39" s="172"/>
      <c r="B39" s="130"/>
      <c r="C39" s="125" t="s">
        <v>18</v>
      </c>
      <c r="D39" s="269" t="s">
        <v>12</v>
      </c>
      <c r="E39" s="185"/>
      <c r="F39" s="185"/>
      <c r="G39" s="194"/>
      <c r="H39" s="185"/>
      <c r="I39" s="172"/>
      <c r="J39" s="172"/>
      <c r="K39" s="172"/>
    </row>
    <row r="40" spans="1:11" ht="20.100000000000001" customHeight="1">
      <c r="A40" s="172"/>
      <c r="B40" s="130" t="s">
        <v>129</v>
      </c>
      <c r="C40" s="125" t="s">
        <v>99</v>
      </c>
      <c r="D40" s="269" t="s">
        <v>45</v>
      </c>
      <c r="E40" s="185"/>
      <c r="F40" s="185"/>
      <c r="G40" s="194"/>
      <c r="H40" s="185"/>
      <c r="I40" s="172"/>
      <c r="J40" s="172"/>
      <c r="K40" s="172"/>
    </row>
    <row r="41" spans="1:11" ht="20.100000000000001" customHeight="1">
      <c r="A41" s="172"/>
      <c r="B41" s="130" t="s">
        <v>130</v>
      </c>
      <c r="C41" s="125" t="s">
        <v>101</v>
      </c>
      <c r="D41" s="269" t="s">
        <v>12</v>
      </c>
      <c r="E41" s="185"/>
      <c r="F41" s="185"/>
      <c r="G41" s="194"/>
      <c r="H41" s="185"/>
      <c r="I41" s="172"/>
      <c r="J41" s="172"/>
      <c r="K41" s="172"/>
    </row>
    <row r="42" spans="1:11" ht="20.100000000000001" customHeight="1">
      <c r="A42" s="172"/>
      <c r="B42" s="130"/>
      <c r="C42" s="125" t="s">
        <v>19</v>
      </c>
      <c r="D42" s="269" t="s">
        <v>12</v>
      </c>
      <c r="E42" s="185"/>
      <c r="F42" s="185"/>
      <c r="G42" s="185"/>
      <c r="H42" s="185"/>
      <c r="I42" s="172"/>
      <c r="J42" s="172"/>
      <c r="K42" s="172"/>
    </row>
    <row r="43" spans="1:11" ht="20.100000000000001" customHeight="1">
      <c r="A43" s="172"/>
      <c r="B43" s="130" t="s">
        <v>129</v>
      </c>
      <c r="C43" s="125" t="s">
        <v>20</v>
      </c>
      <c r="D43" s="269" t="s">
        <v>12</v>
      </c>
      <c r="E43" s="185"/>
      <c r="F43" s="185"/>
      <c r="G43" s="194"/>
      <c r="H43" s="185"/>
      <c r="I43" s="172"/>
      <c r="J43" s="172"/>
      <c r="K43" s="172"/>
    </row>
    <row r="44" spans="1:11" ht="20.100000000000001" customHeight="1">
      <c r="A44" s="172"/>
      <c r="B44" s="130" t="s">
        <v>128</v>
      </c>
      <c r="C44" s="125" t="s">
        <v>27</v>
      </c>
      <c r="D44" s="269" t="s">
        <v>12</v>
      </c>
      <c r="E44" s="185"/>
      <c r="F44" s="185"/>
      <c r="G44" s="194"/>
      <c r="H44" s="185"/>
      <c r="I44" s="172"/>
      <c r="J44" s="172"/>
      <c r="K44" s="172"/>
    </row>
    <row r="45" spans="1:11" ht="20.100000000000001" customHeight="1">
      <c r="A45" s="172"/>
      <c r="B45" s="130" t="s">
        <v>50</v>
      </c>
      <c r="C45" s="124" t="s">
        <v>21</v>
      </c>
      <c r="D45" s="269" t="s">
        <v>45</v>
      </c>
      <c r="E45" s="185" t="str">
        <f>IF(D45="oui","Indiquer le montant en €/an ------&gt; ","")</f>
        <v xml:space="preserve">Indiquer le montant en €/an ------&gt; </v>
      </c>
      <c r="F45" s="185"/>
      <c r="G45" s="288"/>
      <c r="H45" s="185" t="str">
        <f>IF(D45="oui","€/an ","")</f>
        <v xml:space="preserve">€/an </v>
      </c>
      <c r="I45" s="172"/>
      <c r="J45" s="172"/>
      <c r="K45" s="172"/>
    </row>
    <row r="46" spans="1:11" ht="20.100000000000001" customHeight="1">
      <c r="A46" s="172"/>
      <c r="B46" s="130" t="s">
        <v>55</v>
      </c>
      <c r="C46" s="124" t="s">
        <v>22</v>
      </c>
      <c r="D46" s="269" t="s">
        <v>45</v>
      </c>
      <c r="E46" s="184" t="str">
        <f>IF(D46="non","Remplir la feuille -OBSERVATOIRE_AGEDEN_CHAUFFAGE SEUL- ","")</f>
        <v/>
      </c>
      <c r="F46" s="185"/>
      <c r="G46" s="185"/>
      <c r="H46" s="185"/>
      <c r="I46" s="172"/>
      <c r="J46" s="172"/>
      <c r="K46" s="172"/>
    </row>
    <row r="47" spans="1:11" ht="20.100000000000001" customHeight="1">
      <c r="A47" s="172"/>
      <c r="B47" s="130" t="s">
        <v>127</v>
      </c>
      <c r="C47" s="124" t="s">
        <v>23</v>
      </c>
      <c r="D47" s="269" t="s">
        <v>45</v>
      </c>
      <c r="E47" s="172"/>
      <c r="F47" s="184" t="str">
        <f>IF(D46="non"," Disponible sur notre site internet      https://ageden38.org        rubrique copropriété","")</f>
        <v/>
      </c>
      <c r="G47" s="172"/>
      <c r="H47" s="172"/>
      <c r="I47" s="172"/>
      <c r="J47" s="172"/>
      <c r="K47" s="172"/>
    </row>
    <row r="48" spans="1:11" ht="20.100000000000001" customHeight="1">
      <c r="A48" s="172"/>
      <c r="B48" s="128"/>
      <c r="C48" s="124" t="s">
        <v>24</v>
      </c>
      <c r="D48" s="269" t="s">
        <v>45</v>
      </c>
      <c r="E48" s="172"/>
      <c r="F48" s="172"/>
      <c r="G48" s="172"/>
      <c r="H48" s="172"/>
      <c r="I48" s="172"/>
      <c r="J48" s="172"/>
      <c r="K48" s="172"/>
    </row>
    <row r="49" spans="1:24" ht="20.100000000000001" customHeight="1" thickBot="1">
      <c r="A49" s="172"/>
      <c r="B49" s="129"/>
      <c r="C49" s="126" t="s">
        <v>23</v>
      </c>
      <c r="D49" s="270" t="s">
        <v>45</v>
      </c>
      <c r="E49" s="172"/>
      <c r="F49" s="172"/>
      <c r="G49" s="172"/>
      <c r="H49" s="172"/>
      <c r="I49" s="172"/>
      <c r="J49" s="172"/>
      <c r="K49" s="172"/>
    </row>
    <row r="50" spans="1:24" s="1" customFormat="1">
      <c r="A50" s="172"/>
      <c r="B50" s="172"/>
      <c r="C50" s="172"/>
      <c r="D50" s="172"/>
      <c r="E50" s="172"/>
      <c r="F50" s="172"/>
      <c r="G50" s="172"/>
      <c r="H50" s="172"/>
      <c r="I50" s="172"/>
      <c r="J50" s="172"/>
      <c r="K50" s="172"/>
      <c r="L50" s="88"/>
      <c r="M50" s="88"/>
      <c r="N50" s="88"/>
      <c r="O50" s="88"/>
      <c r="P50" s="88"/>
      <c r="Q50" s="88"/>
      <c r="R50" s="88"/>
      <c r="S50" s="88"/>
      <c r="T50" s="88"/>
      <c r="U50" s="88"/>
      <c r="V50" s="88"/>
      <c r="W50" s="88"/>
      <c r="X50" s="88"/>
    </row>
    <row r="51" spans="1:24" s="1" customFormat="1" ht="15.75" thickBot="1">
      <c r="A51" s="172"/>
      <c r="B51" s="172"/>
      <c r="C51" s="172"/>
      <c r="D51" s="172"/>
      <c r="E51" s="172"/>
      <c r="F51" s="172"/>
      <c r="G51" s="172"/>
      <c r="H51" s="172"/>
      <c r="I51" s="172"/>
      <c r="J51" s="172"/>
      <c r="K51" s="172"/>
      <c r="L51" s="88"/>
      <c r="M51" s="88"/>
      <c r="N51" s="88"/>
      <c r="O51" s="88"/>
      <c r="P51" s="88"/>
      <c r="Q51" s="88"/>
      <c r="R51" s="88"/>
      <c r="S51" s="88"/>
      <c r="T51" s="88"/>
      <c r="U51" s="88"/>
      <c r="V51" s="88"/>
      <c r="W51" s="88"/>
      <c r="X51" s="88"/>
    </row>
    <row r="52" spans="1:24" s="1" customFormat="1" ht="18">
      <c r="A52" s="172"/>
      <c r="B52" s="172"/>
      <c r="C52" s="320" t="s">
        <v>163</v>
      </c>
      <c r="D52" s="321" t="s">
        <v>144</v>
      </c>
      <c r="E52" s="310"/>
      <c r="F52" s="309"/>
      <c r="G52" s="310"/>
      <c r="H52" s="309"/>
      <c r="I52" s="310"/>
      <c r="J52" s="311"/>
      <c r="K52" s="172"/>
      <c r="L52" s="88"/>
      <c r="M52" s="88"/>
      <c r="N52" s="88"/>
      <c r="O52" s="88"/>
      <c r="P52" s="88"/>
      <c r="Q52" s="88"/>
      <c r="R52" s="88"/>
      <c r="S52" s="88"/>
      <c r="T52" s="88"/>
      <c r="U52" s="88"/>
      <c r="V52" s="88"/>
      <c r="W52" s="88"/>
      <c r="X52" s="88"/>
    </row>
    <row r="53" spans="1:24" ht="20.100000000000001" customHeight="1">
      <c r="A53" s="172"/>
      <c r="B53" s="180"/>
      <c r="C53" s="204" t="s">
        <v>86</v>
      </c>
      <c r="D53" s="159" t="s">
        <v>41</v>
      </c>
      <c r="E53" s="167"/>
      <c r="F53" s="168"/>
      <c r="G53" s="162" t="s">
        <v>28</v>
      </c>
      <c r="H53" s="168"/>
      <c r="I53" s="168"/>
      <c r="J53" s="205"/>
      <c r="K53" s="172"/>
    </row>
    <row r="54" spans="1:24" ht="20.100000000000001" customHeight="1">
      <c r="A54" s="172"/>
      <c r="B54" s="180"/>
      <c r="C54" s="206" t="s">
        <v>85</v>
      </c>
      <c r="D54" s="169" t="s">
        <v>52</v>
      </c>
      <c r="E54" s="170" t="str">
        <f ca="1">SUM($J$2-6)&amp;"-"&amp;SUM($J$2-5)</f>
        <v>2011-2012</v>
      </c>
      <c r="F54" s="171" t="str">
        <f ca="1">SUM($J$2-5)&amp;"-"&amp;SUM($J$2)-4</f>
        <v>2012-2013</v>
      </c>
      <c r="G54" s="170" t="str">
        <f ca="1">SUM($J$2-4)&amp;"-"&amp;SUM($J$2-3)</f>
        <v>2013-2014</v>
      </c>
      <c r="H54" s="171" t="str">
        <f ca="1">SUM($J$2-3)&amp;"-"&amp;SUM($J$2-2)</f>
        <v>2014-2015</v>
      </c>
      <c r="I54" s="170" t="str">
        <f ca="1">SUM($J$2-2)&amp;"-"&amp;SUM($J$2-1)</f>
        <v>2015-2016</v>
      </c>
      <c r="J54" s="207" t="str">
        <f ca="1">SUM($J$2-1)&amp;"-"&amp;SUM($J$2)</f>
        <v>2016-2017</v>
      </c>
      <c r="K54" s="172"/>
    </row>
    <row r="55" spans="1:24" ht="20.100000000000001" customHeight="1" thickBot="1">
      <c r="A55" s="172"/>
      <c r="B55" s="180"/>
      <c r="C55" s="208"/>
      <c r="D55" s="139" t="s">
        <v>137</v>
      </c>
      <c r="E55" s="271" t="s">
        <v>12</v>
      </c>
      <c r="F55" s="271" t="s">
        <v>12</v>
      </c>
      <c r="G55" s="271" t="s">
        <v>12</v>
      </c>
      <c r="H55" s="271" t="s">
        <v>45</v>
      </c>
      <c r="I55" s="271" t="s">
        <v>45</v>
      </c>
      <c r="J55" s="272" t="s">
        <v>45</v>
      </c>
      <c r="K55" s="172"/>
    </row>
    <row r="56" spans="1:24" ht="20.100000000000001" customHeight="1">
      <c r="A56" s="172"/>
      <c r="B56" s="235" t="s">
        <v>83</v>
      </c>
      <c r="C56" s="145" t="s">
        <v>37</v>
      </c>
      <c r="D56" s="95">
        <f t="shared" ref="D56:D61" si="1">SUM((IF($E$55="oui",E56,)+IF($F$55="oui",F56,)+IF($G$55="oui",G56,)+IF($H$55="oui",H56,)+IF($I$55="oui",I56,)+IF($J$55="oui",J56,)))/(SUM(IF($E$55="oui",1,)+IF($F$55="oui",1,)+IF($G$55="oui",1,))+IF($H$55="oui",1,)+IF($I$55="oui",1,)+IF($J$55="oui",1,))</f>
        <v>0</v>
      </c>
      <c r="E56" s="273"/>
      <c r="F56" s="273">
        <v>0</v>
      </c>
      <c r="G56" s="273">
        <v>0</v>
      </c>
      <c r="H56" s="273">
        <v>0</v>
      </c>
      <c r="I56" s="273">
        <v>0</v>
      </c>
      <c r="J56" s="274">
        <v>0</v>
      </c>
      <c r="K56" s="172"/>
    </row>
    <row r="57" spans="1:24" ht="20.100000000000001" customHeight="1">
      <c r="A57" s="172"/>
      <c r="B57" s="236" t="s">
        <v>82</v>
      </c>
      <c r="C57" s="147" t="s">
        <v>36</v>
      </c>
      <c r="D57" s="95">
        <f t="shared" si="1"/>
        <v>0</v>
      </c>
      <c r="E57" s="273"/>
      <c r="F57" s="273">
        <v>0</v>
      </c>
      <c r="G57" s="273">
        <v>0</v>
      </c>
      <c r="H57" s="273">
        <v>0</v>
      </c>
      <c r="I57" s="273">
        <v>0</v>
      </c>
      <c r="J57" s="274">
        <v>0</v>
      </c>
      <c r="K57" s="172"/>
    </row>
    <row r="58" spans="1:24" s="66" customFormat="1" ht="20.100000000000001" hidden="1" customHeight="1">
      <c r="A58" s="172"/>
      <c r="B58" s="237"/>
      <c r="C58" s="209" t="s">
        <v>29</v>
      </c>
      <c r="D58" s="96">
        <f t="shared" si="1"/>
        <v>0</v>
      </c>
      <c r="E58" s="275"/>
      <c r="F58" s="275">
        <f t="shared" ref="F58:J58" si="2">SUM(F56:F57)</f>
        <v>0</v>
      </c>
      <c r="G58" s="275"/>
      <c r="H58" s="275">
        <f t="shared" si="2"/>
        <v>0</v>
      </c>
      <c r="I58" s="275">
        <f t="shared" si="2"/>
        <v>0</v>
      </c>
      <c r="J58" s="276">
        <f t="shared" si="2"/>
        <v>0</v>
      </c>
      <c r="K58" s="195" t="s">
        <v>98</v>
      </c>
      <c r="L58" s="89"/>
      <c r="M58" s="89"/>
      <c r="N58" s="89"/>
      <c r="O58" s="89"/>
      <c r="P58" s="89"/>
      <c r="Q58" s="89"/>
      <c r="R58" s="89"/>
      <c r="S58" s="89"/>
      <c r="T58" s="89"/>
      <c r="U58" s="89"/>
      <c r="V58" s="89"/>
      <c r="W58" s="89"/>
      <c r="X58" s="89"/>
    </row>
    <row r="59" spans="1:24" ht="20.100000000000001" customHeight="1">
      <c r="A59" s="172"/>
      <c r="B59" s="236" t="s">
        <v>51</v>
      </c>
      <c r="C59" s="147" t="s">
        <v>35</v>
      </c>
      <c r="D59" s="95">
        <f t="shared" si="1"/>
        <v>0</v>
      </c>
      <c r="E59" s="273"/>
      <c r="F59" s="273">
        <v>0</v>
      </c>
      <c r="G59" s="273">
        <v>0</v>
      </c>
      <c r="H59" s="273">
        <v>0</v>
      </c>
      <c r="I59" s="273">
        <v>0</v>
      </c>
      <c r="J59" s="274">
        <v>0</v>
      </c>
      <c r="K59" s="172"/>
    </row>
    <row r="60" spans="1:24" ht="20.100000000000001" customHeight="1" thickBot="1">
      <c r="A60" s="172"/>
      <c r="B60" s="238" t="s">
        <v>50</v>
      </c>
      <c r="C60" s="149" t="s">
        <v>34</v>
      </c>
      <c r="D60" s="210">
        <f t="shared" si="1"/>
        <v>0</v>
      </c>
      <c r="E60" s="277"/>
      <c r="F60" s="277">
        <v>0</v>
      </c>
      <c r="G60" s="277">
        <v>0</v>
      </c>
      <c r="H60" s="277">
        <v>0</v>
      </c>
      <c r="I60" s="277">
        <v>0</v>
      </c>
      <c r="J60" s="278">
        <v>0</v>
      </c>
      <c r="K60" s="172"/>
    </row>
    <row r="61" spans="1:24" s="66" customFormat="1" ht="20.100000000000001" hidden="1" customHeight="1">
      <c r="A61" s="172"/>
      <c r="B61" s="65"/>
      <c r="C61" s="98" t="s">
        <v>31</v>
      </c>
      <c r="D61" s="96">
        <f t="shared" si="1"/>
        <v>0</v>
      </c>
      <c r="E61" s="97">
        <f t="shared" ref="E61:J61" si="3">SUM(E59:E60)</f>
        <v>0</v>
      </c>
      <c r="F61" s="97">
        <f t="shared" si="3"/>
        <v>0</v>
      </c>
      <c r="G61" s="97">
        <f t="shared" si="3"/>
        <v>0</v>
      </c>
      <c r="H61" s="97">
        <f t="shared" si="3"/>
        <v>0</v>
      </c>
      <c r="I61" s="97">
        <f t="shared" si="3"/>
        <v>0</v>
      </c>
      <c r="J61" s="97">
        <f t="shared" si="3"/>
        <v>0</v>
      </c>
      <c r="K61" s="195" t="s">
        <v>98</v>
      </c>
      <c r="L61" s="89"/>
      <c r="M61" s="89"/>
      <c r="N61" s="89"/>
      <c r="O61" s="89"/>
      <c r="P61" s="89"/>
      <c r="Q61" s="89"/>
      <c r="R61" s="89"/>
      <c r="S61" s="89"/>
      <c r="T61" s="89"/>
      <c r="U61" s="89"/>
      <c r="V61" s="89"/>
      <c r="W61" s="89"/>
      <c r="X61" s="89"/>
    </row>
    <row r="62" spans="1:24" s="66" customFormat="1" ht="20.100000000000001" hidden="1" customHeight="1">
      <c r="A62" s="172"/>
      <c r="B62" s="65"/>
      <c r="C62" s="119" t="s">
        <v>53</v>
      </c>
      <c r="D62" s="99">
        <v>2300</v>
      </c>
      <c r="E62" s="100">
        <v>2332</v>
      </c>
      <c r="F62" s="100">
        <v>2510</v>
      </c>
      <c r="G62" s="100">
        <v>2115</v>
      </c>
      <c r="H62" s="100">
        <v>2095</v>
      </c>
      <c r="I62" s="100">
        <v>2191</v>
      </c>
      <c r="J62" s="100">
        <v>2150</v>
      </c>
      <c r="K62" s="195" t="s">
        <v>98</v>
      </c>
      <c r="L62" s="89"/>
      <c r="M62" s="89"/>
      <c r="N62" s="89"/>
      <c r="O62" s="89"/>
      <c r="P62" s="89"/>
      <c r="Q62" s="89"/>
      <c r="R62" s="89"/>
      <c r="S62" s="89"/>
      <c r="T62" s="89"/>
      <c r="U62" s="89"/>
      <c r="V62" s="89"/>
      <c r="W62" s="89"/>
      <c r="X62" s="89"/>
    </row>
    <row r="63" spans="1:24" s="66" customFormat="1" ht="20.100000000000001" hidden="1" customHeight="1">
      <c r="A63" s="172"/>
      <c r="B63" s="65"/>
      <c r="C63" s="119" t="s">
        <v>42</v>
      </c>
      <c r="D63" s="96">
        <f>SUM((IF($E$55="oui",E63,)+IF($F$55="oui",F63,)+IF($G$55="oui",G63,)+IF($H$55="oui",H63,)+IF($I$55="oui",I63,)+IF($J$55="oui",J63,)))/(SUM(IF($E$55="oui",1,)+IF($F$55="oui",1,)+IF($G$55="oui",1,))+IF($H$55="oui",1,)+IF($I$55="oui",1,)+IF($J$55="oui",1,))</f>
        <v>0</v>
      </c>
      <c r="E63" s="97">
        <f t="shared" ref="E63:J63" si="4">$D$62/E62*E60</f>
        <v>0</v>
      </c>
      <c r="F63" s="97">
        <f t="shared" si="4"/>
        <v>0</v>
      </c>
      <c r="G63" s="97">
        <f t="shared" si="4"/>
        <v>0</v>
      </c>
      <c r="H63" s="97">
        <f t="shared" si="4"/>
        <v>0</v>
      </c>
      <c r="I63" s="97">
        <f t="shared" si="4"/>
        <v>0</v>
      </c>
      <c r="J63" s="97">
        <f t="shared" si="4"/>
        <v>0</v>
      </c>
      <c r="K63" s="195" t="s">
        <v>98</v>
      </c>
      <c r="L63" s="89"/>
      <c r="M63" s="89"/>
      <c r="N63" s="89"/>
      <c r="O63" s="89"/>
      <c r="P63" s="89"/>
      <c r="Q63" s="89"/>
      <c r="R63" s="89"/>
      <c r="S63" s="89"/>
      <c r="T63" s="89"/>
      <c r="U63" s="89"/>
      <c r="V63" s="89"/>
      <c r="W63" s="89"/>
      <c r="X63" s="89"/>
    </row>
    <row r="64" spans="1:24" s="66" customFormat="1" ht="20.100000000000001" hidden="1" customHeight="1">
      <c r="A64" s="172"/>
      <c r="B64" s="67"/>
      <c r="C64" s="101" t="s">
        <v>44</v>
      </c>
      <c r="D64" s="102">
        <f>SUM((IF($E$55="oui",E64,)+IF($F$55="oui",F64,)+IF($G$55="oui",G64,)+IF($H$55="oui",H64,)+IF($I$55="oui",I64,)+IF($J$55="oui",J64,)))/(SUM(IF($E$55="oui",1,)+IF($F$55="oui",1,)+IF($G$55="oui",1,))+IF($H$55="oui",1,)+IF($I$55="oui",1,)+IF($J$55="oui",1,))</f>
        <v>0</v>
      </c>
      <c r="E64" s="103">
        <f t="shared" ref="E64:J64" si="5">SUM(E59+E63)</f>
        <v>0</v>
      </c>
      <c r="F64" s="103">
        <f t="shared" si="5"/>
        <v>0</v>
      </c>
      <c r="G64" s="103">
        <f t="shared" si="5"/>
        <v>0</v>
      </c>
      <c r="H64" s="103">
        <f t="shared" si="5"/>
        <v>0</v>
      </c>
      <c r="I64" s="103">
        <f t="shared" si="5"/>
        <v>0</v>
      </c>
      <c r="J64" s="103">
        <f t="shared" si="5"/>
        <v>0</v>
      </c>
      <c r="K64" s="195" t="s">
        <v>98</v>
      </c>
      <c r="L64" s="89"/>
      <c r="M64" s="89"/>
      <c r="N64" s="89"/>
      <c r="O64" s="89"/>
      <c r="P64" s="89"/>
      <c r="Q64" s="89"/>
      <c r="R64" s="89"/>
      <c r="S64" s="89"/>
      <c r="T64" s="89"/>
      <c r="U64" s="89"/>
      <c r="V64" s="89"/>
      <c r="W64" s="89"/>
      <c r="X64" s="89"/>
    </row>
    <row r="65" spans="1:24" ht="20.100000000000001" customHeight="1" thickBot="1">
      <c r="A65" s="172"/>
      <c r="B65" s="172"/>
      <c r="C65" s="172"/>
      <c r="D65" s="172"/>
      <c r="E65" s="172"/>
      <c r="F65" s="172"/>
      <c r="G65" s="172"/>
      <c r="H65" s="172"/>
      <c r="I65" s="172"/>
      <c r="J65" s="172"/>
      <c r="K65" s="172"/>
    </row>
    <row r="66" spans="1:24" ht="20.100000000000001" customHeight="1">
      <c r="A66" s="172"/>
      <c r="B66" s="172"/>
      <c r="C66" s="320" t="s">
        <v>164</v>
      </c>
      <c r="D66" s="321" t="s">
        <v>165</v>
      </c>
      <c r="E66" s="310"/>
      <c r="F66" s="309"/>
      <c r="G66" s="310"/>
      <c r="H66" s="309"/>
      <c r="I66" s="310"/>
      <c r="J66" s="311"/>
      <c r="K66" s="172"/>
    </row>
    <row r="67" spans="1:24" ht="20.100000000000001" customHeight="1">
      <c r="A67" s="172"/>
      <c r="B67" s="172"/>
      <c r="C67" s="198" t="s">
        <v>84</v>
      </c>
      <c r="D67" s="159" t="s">
        <v>41</v>
      </c>
      <c r="E67" s="160"/>
      <c r="F67" s="161"/>
      <c r="G67" s="162" t="s">
        <v>33</v>
      </c>
      <c r="H67" s="161"/>
      <c r="I67" s="161"/>
      <c r="J67" s="199"/>
      <c r="K67" s="172"/>
    </row>
    <row r="68" spans="1:24" ht="20.100000000000001" customHeight="1" thickBot="1">
      <c r="A68" s="172"/>
      <c r="B68" s="172"/>
      <c r="C68" s="200" t="s">
        <v>85</v>
      </c>
      <c r="D68" s="163" t="s">
        <v>52</v>
      </c>
      <c r="E68" s="159" t="str">
        <f ca="1">SUM($J$2-6)&amp;"-"&amp;SUM($J$2-5)</f>
        <v>2011-2012</v>
      </c>
      <c r="F68" s="164" t="str">
        <f ca="1">SUM($J$2-5)&amp;"-"&amp;SUM($J$2)-4</f>
        <v>2012-2013</v>
      </c>
      <c r="G68" s="159" t="str">
        <f ca="1">SUM($J$2-4)&amp;"-"&amp;SUM($J$2-3)</f>
        <v>2013-2014</v>
      </c>
      <c r="H68" s="164" t="str">
        <f ca="1">SUM($J$2-3)&amp;"-"&amp;SUM($J$2-2)</f>
        <v>2014-2015</v>
      </c>
      <c r="I68" s="159" t="str">
        <f ca="1">SUM($J$2-2)&amp;"-"&amp;SUM($J$2-1)</f>
        <v>2015-2016</v>
      </c>
      <c r="J68" s="201" t="str">
        <f ca="1">SUM($J$2-1)&amp;"-"&amp;SUM($J$2)</f>
        <v>2016-2017</v>
      </c>
      <c r="K68" s="172"/>
      <c r="Q68" s="89"/>
    </row>
    <row r="69" spans="1:24" ht="20.100000000000001" customHeight="1">
      <c r="A69" s="172"/>
      <c r="B69" s="239"/>
      <c r="C69" s="145" t="s">
        <v>32</v>
      </c>
      <c r="D69" s="165">
        <f>SUM((IF($E$55="oui",E69,)+IF($F$55="oui",F69,)+IF($G$55="oui",G69,)+IF($H$55="oui",H69,)+IF($I$55="oui",I69,)+IF($J$55="oui",J69,)))/(SUM(IF($E$55="oui",1,)+IF($F$55="oui",1,)+IF($G$55="oui",1,))+IF($H$55="oui",1,)+IF($I$55="oui",1,)+IF($J$55="oui",1,))</f>
        <v>0</v>
      </c>
      <c r="E69" s="279"/>
      <c r="F69" s="279">
        <v>0</v>
      </c>
      <c r="G69" s="279">
        <v>0</v>
      </c>
      <c r="H69" s="279">
        <v>0</v>
      </c>
      <c r="I69" s="279">
        <v>0</v>
      </c>
      <c r="J69" s="280">
        <v>0</v>
      </c>
      <c r="K69" s="172"/>
    </row>
    <row r="70" spans="1:24" s="66" customFormat="1" ht="20.100000000000001" hidden="1" customHeight="1">
      <c r="A70" s="172"/>
      <c r="B70" s="237"/>
      <c r="C70" s="202" t="s">
        <v>43</v>
      </c>
      <c r="D70" s="104">
        <f>SUM((IF($E$55="oui",E70,)+IF($F$55="oui",F70,)+IF($G$55="oui",G70,)+IF($H$55="oui",H70,)+IF($I$55="oui",I70,)+IF($J$55="oui",J70,)))/(SUM(IF($E$55="oui",1,)+IF($F$55="oui",1,)+IF($G$55="oui",1,))+IF($H$55="oui",1,)+IF($I$55="oui",1,)+IF($J$55="oui",1,))</f>
        <v>0</v>
      </c>
      <c r="E70" s="281"/>
      <c r="F70" s="281">
        <f t="shared" ref="F70:J70" si="6">$D$62/F62*F69</f>
        <v>0</v>
      </c>
      <c r="G70" s="281"/>
      <c r="H70" s="281">
        <f t="shared" si="6"/>
        <v>0</v>
      </c>
      <c r="I70" s="281">
        <f t="shared" si="6"/>
        <v>0</v>
      </c>
      <c r="J70" s="282">
        <f t="shared" si="6"/>
        <v>0</v>
      </c>
      <c r="K70" s="195" t="s">
        <v>98</v>
      </c>
      <c r="L70" s="89"/>
      <c r="M70" s="89"/>
      <c r="N70" s="89"/>
      <c r="O70" s="89"/>
      <c r="P70" s="89"/>
      <c r="Q70" s="89"/>
      <c r="R70" s="89"/>
      <c r="S70" s="89"/>
      <c r="T70" s="89"/>
      <c r="U70" s="89"/>
      <c r="V70" s="89"/>
      <c r="W70" s="89"/>
      <c r="X70" s="89"/>
    </row>
    <row r="71" spans="1:24" ht="20.100000000000001" customHeight="1">
      <c r="A71" s="172"/>
      <c r="B71" s="240"/>
      <c r="C71" s="147" t="s">
        <v>38</v>
      </c>
      <c r="D71" s="166">
        <f>SUM((IF($E$55="oui",E71,)+IF($F$55="oui",F71,)+IF($G$55="oui",G71,)+IF($H$55="oui",H71,)+IF($I$55="oui",I71,)+IF($J$55="oui",J71,)))/(SUM(IF($E$55="oui",1,)+IF($F$55="oui",1,)+IF($G$55="oui",1,))+IF($H$55="oui",1,)+IF($I$55="oui",1,)+IF($J$55="oui",1,))</f>
        <v>0</v>
      </c>
      <c r="E71" s="283"/>
      <c r="F71" s="283">
        <v>0</v>
      </c>
      <c r="G71" s="283">
        <v>0</v>
      </c>
      <c r="H71" s="283">
        <v>0</v>
      </c>
      <c r="I71" s="283">
        <v>0</v>
      </c>
      <c r="J71" s="284">
        <v>0</v>
      </c>
      <c r="K71" s="172"/>
    </row>
    <row r="72" spans="1:24" ht="20.100000000000001" customHeight="1" thickBot="1">
      <c r="A72" s="172"/>
      <c r="B72" s="241"/>
      <c r="C72" s="149" t="s">
        <v>39</v>
      </c>
      <c r="D72" s="203">
        <f>SUM((IF($E$55="oui",E72,)+IF($F$55="oui",F72,)+IF($G$55="oui",G72,)+IF($H$55="oui",H72,)+IF($I$55="oui",I72,)+IF($J$55="oui",J72,)))/(SUM(IF($E$55="oui",1,)+IF($F$55="oui",1,)+IF($G$55="oui",1,))+IF($H$55="oui",1,)+IF($I$55="oui",1,)+IF($J$55="oui",1,))</f>
        <v>0</v>
      </c>
      <c r="E72" s="285"/>
      <c r="F72" s="285">
        <v>0</v>
      </c>
      <c r="G72" s="285">
        <v>0</v>
      </c>
      <c r="H72" s="285">
        <v>0</v>
      </c>
      <c r="I72" s="285">
        <v>0</v>
      </c>
      <c r="J72" s="286">
        <v>0</v>
      </c>
      <c r="K72" s="172"/>
    </row>
    <row r="73" spans="1:24" ht="20.100000000000001" customHeight="1" thickBot="1">
      <c r="A73" s="172"/>
      <c r="B73" s="172"/>
      <c r="C73" s="174"/>
      <c r="D73" s="174"/>
      <c r="E73" s="174"/>
      <c r="F73" s="174"/>
      <c r="G73" s="174"/>
      <c r="H73" s="174"/>
      <c r="I73" s="174"/>
      <c r="J73" s="174"/>
      <c r="K73" s="172"/>
    </row>
    <row r="74" spans="1:24" ht="31.5" customHeight="1" thickBot="1">
      <c r="A74" s="172"/>
      <c r="B74" s="172"/>
      <c r="C74" s="312" t="s">
        <v>145</v>
      </c>
      <c r="D74" s="313" t="s">
        <v>146</v>
      </c>
      <c r="E74" s="314"/>
      <c r="F74" s="315"/>
      <c r="G74" s="315" t="s">
        <v>139</v>
      </c>
      <c r="H74" s="313">
        <f>D22</f>
        <v>0</v>
      </c>
      <c r="I74" s="316" t="s">
        <v>138</v>
      </c>
      <c r="J74" s="317">
        <f ca="1">D16</f>
        <v>43004</v>
      </c>
      <c r="K74" s="172"/>
    </row>
    <row r="75" spans="1:24" ht="20.100000000000001" customHeight="1" thickBot="1">
      <c r="A75" s="172"/>
      <c r="B75" s="172"/>
      <c r="C75" s="158" t="s">
        <v>140</v>
      </c>
      <c r="D75" s="287">
        <f>D17</f>
        <v>0</v>
      </c>
      <c r="E75" s="140" t="s">
        <v>57</v>
      </c>
      <c r="F75" s="141" t="s">
        <v>58</v>
      </c>
      <c r="G75" s="157" t="s">
        <v>78</v>
      </c>
      <c r="H75" s="142"/>
      <c r="I75" s="143" t="s">
        <v>106</v>
      </c>
      <c r="J75" s="144"/>
      <c r="K75" s="172"/>
    </row>
    <row r="76" spans="1:24" ht="20.100000000000001" customHeight="1">
      <c r="A76" s="172"/>
      <c r="B76" s="242"/>
      <c r="C76" s="145" t="s">
        <v>141</v>
      </c>
      <c r="D76" s="105" t="e">
        <f>D71/$D$25</f>
        <v>#DIV/0!</v>
      </c>
      <c r="E76" s="133">
        <f>'COPRO ISERE'!E31</f>
        <v>30</v>
      </c>
      <c r="F76" s="106">
        <f>'COPRO ISERE'!F31</f>
        <v>25</v>
      </c>
      <c r="G76" s="107" t="e">
        <f>IF((D76-F76)/D76&gt;0,(D76-F76)/D76,0)</f>
        <v>#DIV/0!</v>
      </c>
      <c r="H76" s="131" t="e">
        <f>IF(G76 &lt;&gt;"BON","Action 1- Guides Ademe","")</f>
        <v>#DIV/0!</v>
      </c>
      <c r="I76" s="132"/>
      <c r="J76" s="146"/>
      <c r="K76" s="196"/>
      <c r="L76" s="90"/>
      <c r="M76" s="91"/>
    </row>
    <row r="77" spans="1:24" ht="20.100000000000001" customHeight="1">
      <c r="A77" s="172"/>
      <c r="B77" s="243" t="s">
        <v>48</v>
      </c>
      <c r="C77" s="147" t="s">
        <v>142</v>
      </c>
      <c r="D77" s="105" t="e">
        <f>D72/$D$25</f>
        <v>#DIV/0!</v>
      </c>
      <c r="E77" s="133">
        <f>'COPRO ISERE'!E32</f>
        <v>90</v>
      </c>
      <c r="F77" s="106">
        <f>'COPRO ISERE'!F32</f>
        <v>45</v>
      </c>
      <c r="G77" s="107" t="e">
        <f t="shared" ref="G77:G83" si="7">IF((D77-F77)/D77&gt;0,(D77-F77)/D77,"BON")</f>
        <v>#DIV/0!</v>
      </c>
      <c r="H77" s="131" t="e">
        <f>IF(G77 &lt;&gt;"BON","Action 1- Guides Ademe","")</f>
        <v>#DIV/0!</v>
      </c>
      <c r="I77" s="132"/>
      <c r="J77" s="146"/>
      <c r="K77" s="196"/>
      <c r="L77" s="91"/>
    </row>
    <row r="78" spans="1:24" ht="20.100000000000001" customHeight="1">
      <c r="A78" s="172"/>
      <c r="B78" s="243" t="s">
        <v>49</v>
      </c>
      <c r="C78" s="147" t="s">
        <v>46</v>
      </c>
      <c r="D78" s="108" t="e">
        <f>D59/(D83/100*D71)</f>
        <v>#DIV/0!</v>
      </c>
      <c r="E78" s="134">
        <f>'COPRO ISERE'!E33</f>
        <v>110</v>
      </c>
      <c r="F78" s="109">
        <f>'COPRO ISERE'!F33</f>
        <v>95</v>
      </c>
      <c r="G78" s="107" t="e">
        <f t="shared" si="7"/>
        <v>#DIV/0!</v>
      </c>
      <c r="H78" s="131" t="e">
        <f>IF(G78 &lt;&gt;"BON","Action 2- Contact téléphonique, mail","")</f>
        <v>#DIV/0!</v>
      </c>
      <c r="I78" s="132"/>
      <c r="J78" s="146"/>
      <c r="K78" s="196"/>
      <c r="L78" s="90"/>
    </row>
    <row r="79" spans="1:24" ht="20.100000000000001" customHeight="1">
      <c r="A79" s="172"/>
      <c r="B79" s="243" t="s">
        <v>56</v>
      </c>
      <c r="C79" s="147" t="s">
        <v>47</v>
      </c>
      <c r="D79" s="110" t="e">
        <f>D69/D27</f>
        <v>#DIV/0!</v>
      </c>
      <c r="E79" s="135">
        <f>'COPRO ISERE'!E34</f>
        <v>210</v>
      </c>
      <c r="F79" s="111">
        <f>'COPRO ISERE'!F34</f>
        <v>96</v>
      </c>
      <c r="G79" s="107" t="e">
        <f t="shared" si="7"/>
        <v>#DIV/0!</v>
      </c>
      <c r="H79" s="131" t="e">
        <f>IF(G79 &lt;&gt;"BON","Action 3- Conseil personnalisé en énergie","")</f>
        <v>#DIV/0!</v>
      </c>
      <c r="I79" s="132"/>
      <c r="J79" s="146"/>
      <c r="K79" s="196"/>
      <c r="L79" s="90"/>
    </row>
    <row r="80" spans="1:24" ht="20.100000000000001" customHeight="1">
      <c r="A80" s="172"/>
      <c r="B80" s="243" t="s">
        <v>55</v>
      </c>
      <c r="C80" s="147" t="s">
        <v>125</v>
      </c>
      <c r="D80" s="112" t="e">
        <f>D63/$D$27</f>
        <v>#DIV/0!</v>
      </c>
      <c r="E80" s="136" t="e">
        <f>'COPRO ISERE'!E35</f>
        <v>#DIV/0!</v>
      </c>
      <c r="F80" s="113" t="e">
        <f>'COPRO ISERE'!F35</f>
        <v>#DIV/0!</v>
      </c>
      <c r="G80" s="107" t="e">
        <f t="shared" si="7"/>
        <v>#DIV/0!</v>
      </c>
      <c r="H80" s="131" t="e">
        <f t="shared" ref="H80:H82" si="8">IF(G80 &lt;&gt;"BON","Action 3- Conseil personnalisé en énergie","")</f>
        <v>#DIV/0!</v>
      </c>
      <c r="I80" s="132"/>
      <c r="J80" s="148"/>
      <c r="K80" s="197"/>
      <c r="L80" s="90"/>
    </row>
    <row r="81" spans="1:24" ht="20.100000000000001" customHeight="1">
      <c r="A81" s="172"/>
      <c r="B81" s="243" t="s">
        <v>54</v>
      </c>
      <c r="C81" s="147" t="s">
        <v>135</v>
      </c>
      <c r="D81" s="114" t="e">
        <f>(D59+D56)/D71</f>
        <v>#DIV/0!</v>
      </c>
      <c r="E81" s="137">
        <f>'COPRO ISERE'!E36</f>
        <v>10.1</v>
      </c>
      <c r="F81" s="115">
        <f>'COPRO ISERE'!F36</f>
        <v>8.7249999999999996</v>
      </c>
      <c r="G81" s="107" t="e">
        <f t="shared" si="7"/>
        <v>#DIV/0!</v>
      </c>
      <c r="H81" s="131" t="e">
        <f t="shared" si="8"/>
        <v>#DIV/0!</v>
      </c>
      <c r="I81" s="132"/>
      <c r="J81" s="148"/>
      <c r="K81" s="197"/>
      <c r="L81" s="92"/>
    </row>
    <row r="82" spans="1:24" s="86" customFormat="1" ht="20.100000000000001" customHeight="1">
      <c r="A82" s="172"/>
      <c r="B82" s="244"/>
      <c r="C82" s="147" t="s">
        <v>136</v>
      </c>
      <c r="D82" s="116" t="e">
        <f>(D64+D56)/$D$27</f>
        <v>#DIV/0!</v>
      </c>
      <c r="E82" s="138">
        <f>'COPRO ISERE'!E38</f>
        <v>12.6</v>
      </c>
      <c r="F82" s="117">
        <f>'COPRO ISERE'!F38</f>
        <v>5.28</v>
      </c>
      <c r="G82" s="118" t="e">
        <f>IF((D82-F82)/D82&gt;0,(D82-F82)/D82,"BON")</f>
        <v>#DIV/0!</v>
      </c>
      <c r="H82" s="131" t="e">
        <f t="shared" si="8"/>
        <v>#DIV/0!</v>
      </c>
      <c r="I82" s="132"/>
      <c r="J82" s="148"/>
      <c r="K82" s="187"/>
      <c r="L82" s="92"/>
      <c r="M82" s="93"/>
      <c r="N82" s="93"/>
      <c r="O82" s="93"/>
      <c r="P82" s="93"/>
      <c r="Q82" s="93"/>
      <c r="R82" s="93"/>
      <c r="S82" s="93"/>
      <c r="T82" s="93"/>
      <c r="U82" s="93"/>
      <c r="V82" s="93"/>
      <c r="W82" s="93"/>
      <c r="X82" s="93"/>
    </row>
    <row r="83" spans="1:24" ht="20.100000000000001" customHeight="1" thickBot="1">
      <c r="A83" s="172"/>
      <c r="B83" s="245"/>
      <c r="C83" s="149" t="s">
        <v>73</v>
      </c>
      <c r="D83" s="150" t="e">
        <f>D64/D69*100</f>
        <v>#DIV/0!</v>
      </c>
      <c r="E83" s="151">
        <f>'COPRO ISERE'!E37</f>
        <v>6</v>
      </c>
      <c r="F83" s="152">
        <f>'COPRO ISERE'!F37</f>
        <v>5.5</v>
      </c>
      <c r="G83" s="153" t="e">
        <f t="shared" si="7"/>
        <v>#DIV/0!</v>
      </c>
      <c r="H83" s="154" t="e">
        <f>IF(G83 &lt;&gt;"BON","Action 4 Conseil  personnalisé -Lectures Contracts-","")</f>
        <v>#DIV/0!</v>
      </c>
      <c r="I83" s="155"/>
      <c r="J83" s="156"/>
      <c r="K83" s="197"/>
      <c r="L83" s="94"/>
    </row>
    <row r="84" spans="1:24" ht="20.100000000000001" customHeight="1">
      <c r="A84" s="172"/>
      <c r="B84" s="172"/>
      <c r="C84" s="172"/>
      <c r="D84" s="172"/>
      <c r="E84" s="172"/>
      <c r="F84" s="172"/>
      <c r="G84" s="172"/>
      <c r="H84" s="172"/>
      <c r="I84" s="172"/>
      <c r="J84" s="172"/>
      <c r="K84" s="172"/>
    </row>
    <row r="85" spans="1:24" ht="20.100000000000001" customHeight="1" thickBot="1">
      <c r="A85" s="172"/>
      <c r="B85" s="172"/>
      <c r="C85" s="257" t="s">
        <v>109</v>
      </c>
      <c r="D85" s="180"/>
      <c r="E85" s="180"/>
      <c r="F85" s="180"/>
      <c r="G85" s="180"/>
      <c r="H85" s="172"/>
      <c r="I85" s="172"/>
      <c r="J85" s="172"/>
      <c r="K85" s="172"/>
    </row>
    <row r="86" spans="1:24" ht="20.100000000000001" customHeight="1">
      <c r="A86" s="172"/>
      <c r="B86" s="127"/>
      <c r="C86" s="246" t="s">
        <v>153</v>
      </c>
      <c r="D86" s="211"/>
      <c r="E86" s="212"/>
      <c r="F86" s="213"/>
      <c r="G86" s="214"/>
      <c r="H86" s="215"/>
      <c r="I86" s="215"/>
      <c r="J86" s="216"/>
      <c r="K86" s="172"/>
    </row>
    <row r="87" spans="1:24" ht="20.100000000000001" customHeight="1">
      <c r="A87" s="172"/>
      <c r="B87" s="128"/>
      <c r="C87" s="247"/>
      <c r="D87" s="217" t="s">
        <v>110</v>
      </c>
      <c r="E87" s="218"/>
      <c r="F87" s="219"/>
      <c r="G87" s="174"/>
      <c r="H87" s="188"/>
      <c r="I87" s="188"/>
      <c r="J87" s="220"/>
      <c r="K87" s="172"/>
    </row>
    <row r="88" spans="1:24" ht="20.100000000000001" customHeight="1">
      <c r="A88" s="172"/>
      <c r="B88" s="128"/>
      <c r="C88" s="248"/>
      <c r="D88" s="221" t="s">
        <v>104</v>
      </c>
      <c r="E88" s="222"/>
      <c r="F88" s="221"/>
      <c r="G88" s="223"/>
      <c r="H88" s="224"/>
      <c r="I88" s="224"/>
      <c r="J88" s="225"/>
      <c r="K88" s="172"/>
    </row>
    <row r="89" spans="1:24" ht="20.100000000000001" customHeight="1">
      <c r="A89" s="172"/>
      <c r="B89" s="128"/>
      <c r="C89" s="247" t="s">
        <v>154</v>
      </c>
      <c r="D89" s="219"/>
      <c r="E89" s="218"/>
      <c r="F89" s="218"/>
      <c r="G89" s="174"/>
      <c r="H89" s="188"/>
      <c r="I89" s="188"/>
      <c r="J89" s="220"/>
      <c r="K89" s="172"/>
    </row>
    <row r="90" spans="1:24" ht="20.100000000000001" customHeight="1">
      <c r="A90" s="172"/>
      <c r="B90" s="128"/>
      <c r="C90" s="247"/>
      <c r="D90" s="217" t="s">
        <v>111</v>
      </c>
      <c r="E90" s="218"/>
      <c r="F90" s="218"/>
      <c r="G90" s="174"/>
      <c r="H90" s="188"/>
      <c r="I90" s="188"/>
      <c r="J90" s="220"/>
      <c r="K90" s="172"/>
    </row>
    <row r="91" spans="1:24" ht="20.100000000000001" customHeight="1">
      <c r="A91" s="172"/>
      <c r="B91" s="128"/>
      <c r="C91" s="247"/>
      <c r="D91" s="226"/>
      <c r="E91" s="218"/>
      <c r="F91" s="218"/>
      <c r="G91" s="174"/>
      <c r="H91" s="188"/>
      <c r="I91" s="188"/>
      <c r="J91" s="220"/>
      <c r="K91" s="172"/>
    </row>
    <row r="92" spans="1:24" ht="20.100000000000001" customHeight="1">
      <c r="A92" s="172"/>
      <c r="B92" s="128"/>
      <c r="C92" s="246" t="s">
        <v>155</v>
      </c>
      <c r="D92" s="211"/>
      <c r="E92" s="212"/>
      <c r="F92" s="212"/>
      <c r="G92" s="214"/>
      <c r="H92" s="227"/>
      <c r="I92" s="215"/>
      <c r="J92" s="216"/>
      <c r="K92" s="172"/>
    </row>
    <row r="93" spans="1:24" ht="20.100000000000001" customHeight="1">
      <c r="A93" s="172"/>
      <c r="B93" s="128"/>
      <c r="C93" s="247"/>
      <c r="D93" s="262" t="s">
        <v>105</v>
      </c>
      <c r="E93" s="228" t="s">
        <v>112</v>
      </c>
      <c r="F93" s="228"/>
      <c r="G93" s="174"/>
      <c r="H93" s="229"/>
      <c r="I93" s="188"/>
      <c r="J93" s="220"/>
      <c r="K93" s="172"/>
    </row>
    <row r="94" spans="1:24" ht="20.100000000000001" customHeight="1">
      <c r="A94" s="172"/>
      <c r="B94" s="128"/>
      <c r="C94" s="247"/>
      <c r="D94" s="218"/>
      <c r="E94" s="228" t="s">
        <v>113</v>
      </c>
      <c r="F94" s="228"/>
      <c r="G94" s="174"/>
      <c r="H94" s="230"/>
      <c r="I94" s="188"/>
      <c r="J94" s="220"/>
      <c r="K94" s="172"/>
    </row>
    <row r="95" spans="1:24" ht="20.100000000000001" customHeight="1">
      <c r="A95" s="172"/>
      <c r="B95" s="128"/>
      <c r="C95" s="247"/>
      <c r="D95" s="231"/>
      <c r="E95" s="217" t="s">
        <v>114</v>
      </c>
      <c r="F95" s="217"/>
      <c r="G95" s="174"/>
      <c r="H95" s="232"/>
      <c r="I95" s="188"/>
      <c r="J95" s="220"/>
      <c r="K95" s="172"/>
    </row>
    <row r="96" spans="1:24" ht="20.100000000000001" customHeight="1">
      <c r="A96" s="172"/>
      <c r="B96" s="128"/>
      <c r="C96" s="247"/>
      <c r="D96" s="231"/>
      <c r="E96" s="228" t="s">
        <v>115</v>
      </c>
      <c r="F96" s="228"/>
      <c r="G96" s="174"/>
      <c r="H96" s="188"/>
      <c r="I96" s="188"/>
      <c r="J96" s="220"/>
      <c r="K96" s="172"/>
    </row>
    <row r="97" spans="1:12" ht="20.100000000000001" customHeight="1">
      <c r="A97" s="172"/>
      <c r="B97" s="128"/>
      <c r="C97" s="247"/>
      <c r="D97" s="231"/>
      <c r="E97" s="228"/>
      <c r="F97" s="228"/>
      <c r="G97" s="174"/>
      <c r="H97" s="188"/>
      <c r="I97" s="188"/>
      <c r="J97" s="220"/>
      <c r="K97" s="172"/>
    </row>
    <row r="98" spans="1:12" ht="20.100000000000001" customHeight="1">
      <c r="A98" s="172"/>
      <c r="B98" s="128"/>
      <c r="C98" s="249"/>
      <c r="D98" s="263" t="s">
        <v>107</v>
      </c>
      <c r="E98" s="217" t="s">
        <v>116</v>
      </c>
      <c r="F98" s="217"/>
      <c r="G98" s="174"/>
      <c r="H98" s="188"/>
      <c r="I98" s="188"/>
      <c r="J98" s="220"/>
      <c r="K98" s="172"/>
    </row>
    <row r="99" spans="1:12" ht="20.100000000000001" customHeight="1">
      <c r="A99" s="172"/>
      <c r="B99" s="128"/>
      <c r="C99" s="249"/>
      <c r="D99" s="263"/>
      <c r="E99" s="217"/>
      <c r="F99" s="217"/>
      <c r="G99" s="174"/>
      <c r="H99" s="188"/>
      <c r="I99" s="188"/>
      <c r="J99" s="220"/>
      <c r="K99" s="172"/>
    </row>
    <row r="100" spans="1:12" ht="20.100000000000001" customHeight="1">
      <c r="A100" s="172"/>
      <c r="B100" s="128"/>
      <c r="C100" s="249"/>
      <c r="D100" s="263" t="s">
        <v>108</v>
      </c>
      <c r="E100" s="228" t="s">
        <v>117</v>
      </c>
      <c r="F100" s="228"/>
      <c r="G100" s="174"/>
      <c r="H100" s="188"/>
      <c r="I100" s="188"/>
      <c r="J100" s="220"/>
      <c r="K100" s="172"/>
    </row>
    <row r="101" spans="1:12" ht="20.100000000000001" customHeight="1">
      <c r="A101" s="172"/>
      <c r="B101" s="128"/>
      <c r="C101" s="250"/>
      <c r="D101" s="223"/>
      <c r="E101" s="223"/>
      <c r="F101" s="223"/>
      <c r="G101" s="223"/>
      <c r="H101" s="224"/>
      <c r="I101" s="224"/>
      <c r="J101" s="225"/>
      <c r="K101" s="172"/>
    </row>
    <row r="102" spans="1:12" ht="20.100000000000001" customHeight="1">
      <c r="A102" s="172"/>
      <c r="B102" s="128"/>
      <c r="C102" s="247" t="s">
        <v>156</v>
      </c>
      <c r="D102" s="233"/>
      <c r="E102" s="174"/>
      <c r="F102" s="174"/>
      <c r="G102" s="174"/>
      <c r="H102" s="188"/>
      <c r="I102" s="188"/>
      <c r="J102" s="220"/>
      <c r="K102" s="172"/>
    </row>
    <row r="103" spans="1:12" ht="20.100000000000001" customHeight="1">
      <c r="A103" s="172"/>
      <c r="B103" s="128"/>
      <c r="C103" s="174"/>
      <c r="D103" s="228" t="s">
        <v>118</v>
      </c>
      <c r="E103" s="174"/>
      <c r="F103" s="174"/>
      <c r="G103" s="174"/>
      <c r="H103" s="188"/>
      <c r="I103" s="188"/>
      <c r="J103" s="220"/>
      <c r="K103" s="172"/>
    </row>
    <row r="104" spans="1:12" ht="20.100000000000001" customHeight="1" thickBot="1">
      <c r="A104" s="172"/>
      <c r="B104" s="129"/>
      <c r="C104" s="223"/>
      <c r="D104" s="223"/>
      <c r="E104" s="223"/>
      <c r="F104" s="223"/>
      <c r="G104" s="223"/>
      <c r="H104" s="224"/>
      <c r="I104" s="224"/>
      <c r="J104" s="225"/>
      <c r="K104" s="172"/>
    </row>
    <row r="105" spans="1:12" ht="20.100000000000001" customHeight="1">
      <c r="A105" s="172"/>
      <c r="B105" s="172"/>
      <c r="C105" s="180"/>
      <c r="D105" s="176" t="s">
        <v>65</v>
      </c>
      <c r="E105" s="231" t="s">
        <v>119</v>
      </c>
      <c r="F105" s="180"/>
      <c r="G105" s="180"/>
      <c r="H105" s="172"/>
      <c r="I105" s="172"/>
      <c r="J105" s="172"/>
      <c r="K105" s="172"/>
    </row>
    <row r="106" spans="1:12" ht="20.100000000000001" customHeight="1">
      <c r="A106" s="172"/>
      <c r="B106" s="172"/>
      <c r="C106" s="180"/>
      <c r="D106" s="231"/>
      <c r="E106" s="231" t="s">
        <v>120</v>
      </c>
      <c r="F106" s="180"/>
      <c r="G106" s="180"/>
      <c r="H106" s="172"/>
      <c r="I106" s="172"/>
      <c r="J106" s="172"/>
      <c r="K106" s="172"/>
    </row>
    <row r="107" spans="1:12" ht="20.100000000000001" customHeight="1">
      <c r="A107" s="172"/>
      <c r="B107" s="172"/>
      <c r="C107" s="180"/>
      <c r="D107" s="231"/>
      <c r="E107" s="231" t="s">
        <v>63</v>
      </c>
      <c r="F107" s="180"/>
      <c r="G107" s="180"/>
      <c r="H107" s="172"/>
      <c r="I107" s="172"/>
      <c r="J107" s="172"/>
      <c r="K107" s="172"/>
    </row>
    <row r="108" spans="1:12" ht="20.100000000000001" customHeight="1">
      <c r="A108" s="172"/>
      <c r="B108" s="172"/>
      <c r="C108" s="180"/>
      <c r="D108" s="231"/>
      <c r="E108" s="234" t="s">
        <v>64</v>
      </c>
      <c r="F108" s="180"/>
      <c r="G108" s="180"/>
      <c r="H108" s="172"/>
      <c r="I108" s="172"/>
      <c r="J108" s="172"/>
      <c r="K108" s="172"/>
    </row>
    <row r="109" spans="1:12" ht="20.100000000000001" customHeight="1">
      <c r="A109" s="172"/>
      <c r="B109" s="172"/>
      <c r="C109" s="180"/>
      <c r="D109" s="231"/>
      <c r="E109" s="234"/>
      <c r="F109" s="180"/>
      <c r="G109" s="180"/>
      <c r="H109" s="172"/>
      <c r="I109" s="172"/>
      <c r="J109" s="172"/>
      <c r="K109" s="172"/>
    </row>
    <row r="110" spans="1:12">
      <c r="A110" s="172"/>
      <c r="B110" s="172"/>
      <c r="C110" s="253"/>
      <c r="D110" s="252"/>
      <c r="E110" s="255" t="s">
        <v>149</v>
      </c>
      <c r="F110" s="252"/>
      <c r="G110" s="252"/>
      <c r="H110" s="252"/>
      <c r="I110" s="252"/>
      <c r="J110" s="252"/>
      <c r="K110" s="252"/>
      <c r="L110" s="88" t="s">
        <v>148</v>
      </c>
    </row>
    <row r="111" spans="1:12">
      <c r="A111" s="172"/>
      <c r="B111" s="172"/>
      <c r="C111" s="252"/>
      <c r="D111" s="252"/>
      <c r="E111" s="256" t="s">
        <v>150</v>
      </c>
      <c r="F111" s="252"/>
      <c r="G111" s="252"/>
      <c r="H111" s="252"/>
      <c r="I111" s="252"/>
      <c r="J111" s="252"/>
      <c r="K111" s="252"/>
    </row>
    <row r="112" spans="1:12">
      <c r="A112" s="172"/>
      <c r="B112" s="172"/>
      <c r="C112" s="252"/>
      <c r="D112" s="252"/>
      <c r="E112" s="256" t="s">
        <v>151</v>
      </c>
      <c r="F112" s="252"/>
      <c r="G112" s="252"/>
      <c r="H112" s="252"/>
      <c r="I112" s="252"/>
      <c r="J112" s="252"/>
      <c r="K112" s="252"/>
    </row>
    <row r="113" spans="1:11">
      <c r="A113" s="172"/>
      <c r="B113" s="172"/>
      <c r="C113" s="252"/>
      <c r="D113" s="252"/>
      <c r="E113" s="256" t="s">
        <v>152</v>
      </c>
      <c r="F113" s="252"/>
      <c r="G113" s="252"/>
      <c r="H113" s="252"/>
      <c r="I113" s="252"/>
      <c r="J113" s="252"/>
      <c r="K113" s="252"/>
    </row>
    <row r="114" spans="1:11">
      <c r="A114" s="172"/>
      <c r="B114" s="172"/>
      <c r="C114" s="251"/>
      <c r="D114" s="252"/>
      <c r="E114" s="252"/>
      <c r="F114" s="252"/>
      <c r="G114" s="252"/>
      <c r="H114" s="252"/>
      <c r="I114" s="252"/>
      <c r="J114" s="252"/>
      <c r="K114" s="252"/>
    </row>
    <row r="115" spans="1:11" s="88" customFormat="1">
      <c r="C115" s="254"/>
    </row>
    <row r="116" spans="1:11" s="88" customFormat="1">
      <c r="C116" s="254"/>
    </row>
    <row r="117" spans="1:11" s="88" customFormat="1">
      <c r="C117" s="254"/>
    </row>
    <row r="118" spans="1:11" s="88" customFormat="1"/>
    <row r="119" spans="1:11" s="88" customFormat="1"/>
    <row r="120" spans="1:11" s="88" customFormat="1"/>
    <row r="121" spans="1:11" s="88" customFormat="1"/>
    <row r="122" spans="1:11" s="88" customFormat="1"/>
    <row r="123" spans="1:11" s="88" customFormat="1"/>
    <row r="124" spans="1:11" s="88" customFormat="1"/>
    <row r="125" spans="1:11" s="88" customFormat="1"/>
    <row r="126" spans="1:11" s="88" customFormat="1"/>
    <row r="127" spans="1:11" s="88" customFormat="1"/>
    <row r="128" spans="1:11" s="88" customFormat="1"/>
    <row r="129" s="88" customFormat="1"/>
    <row r="130" s="88" customFormat="1"/>
    <row r="131" s="88" customFormat="1"/>
    <row r="132" s="88" customFormat="1"/>
    <row r="133" s="88" customFormat="1"/>
  </sheetData>
  <sheetProtection algorithmName="SHA-512" hashValue="JWqdHTOd/6aJBclboq09P08B3a7FmOXaCbaDwiuD9w0uNU8bPsjJyf+vq+AGYfcu2m/XUnyH/+rEj/NNc8i3MQ==" saltValue="MXny2om05+zGUEPeI9wIQA==" spinCount="100000" sheet="1" objects="1" scenarios="1" selectLockedCells="1"/>
  <protectedRanges>
    <protectedRange sqref="D16:D49 G37:G38 G45" name="à modifier"/>
  </protectedRanges>
  <mergeCells count="1">
    <mergeCell ref="F15:J15"/>
  </mergeCells>
  <conditionalFormatting sqref="G76:G83">
    <cfRule type="colorScale" priority="20">
      <colorScale>
        <cfvo type="num" val="0"/>
        <cfvo type="num" val="0.1"/>
        <cfvo type="num" val="0.5"/>
        <color theme="9" tint="0.39997558519241921"/>
        <color theme="7"/>
        <color rgb="FFC00000"/>
      </colorScale>
    </cfRule>
  </conditionalFormatting>
  <conditionalFormatting sqref="D76">
    <cfRule type="colorScale" priority="19">
      <colorScale>
        <cfvo type="num" val="$F$76"/>
        <cfvo type="num" val="1.1*$F$76"/>
        <cfvo type="num" val="1.5*$F$76"/>
        <color theme="9"/>
        <color rgb="FFFFC000"/>
        <color rgb="FFC00000"/>
      </colorScale>
    </cfRule>
  </conditionalFormatting>
  <conditionalFormatting sqref="D77">
    <cfRule type="colorScale" priority="18">
      <colorScale>
        <cfvo type="formula" val="$F$77"/>
        <cfvo type="num" val="1.1*$F$77"/>
        <cfvo type="num" val="1.5*$F$77"/>
        <color theme="9" tint="0.39997558519241921"/>
        <color rgb="FFFFC000"/>
        <color rgb="FFC00000"/>
      </colorScale>
    </cfRule>
  </conditionalFormatting>
  <conditionalFormatting sqref="D78">
    <cfRule type="colorScale" priority="17">
      <colorScale>
        <cfvo type="num" val="$F$78"/>
        <cfvo type="num" val="1.1*$F$78"/>
        <cfvo type="num" val="1.5*$F$78"/>
        <color theme="9" tint="0.39997558519241921"/>
        <color rgb="FFFFC000"/>
        <color rgb="FFC00000"/>
      </colorScale>
    </cfRule>
  </conditionalFormatting>
  <conditionalFormatting sqref="D79">
    <cfRule type="colorScale" priority="16">
      <colorScale>
        <cfvo type="num" val="$F$79"/>
        <cfvo type="num" val="1.1*$F$79"/>
        <cfvo type="num" val="1.5*$F$79"/>
        <color theme="9" tint="0.39997558519241921"/>
        <color rgb="FFFFC000"/>
        <color rgb="FFC00000"/>
      </colorScale>
    </cfRule>
  </conditionalFormatting>
  <conditionalFormatting sqref="D80">
    <cfRule type="colorScale" priority="15">
      <colorScale>
        <cfvo type="num" val="$F$80"/>
        <cfvo type="num" val="1.1*$F$80"/>
        <cfvo type="num" val="1.5*$F$80"/>
        <color theme="9" tint="0.39997558519241921"/>
        <color rgb="FFFFC000"/>
        <color rgb="FFC00000"/>
      </colorScale>
    </cfRule>
  </conditionalFormatting>
  <conditionalFormatting sqref="D81">
    <cfRule type="colorScale" priority="14">
      <colorScale>
        <cfvo type="num" val="$F$81"/>
        <cfvo type="num" val="1.1*$F$81"/>
        <cfvo type="num" val="1.5*$F$81"/>
        <color theme="9" tint="0.39997558519241921"/>
        <color rgb="FFFFC000"/>
        <color rgb="FFC00000"/>
      </colorScale>
    </cfRule>
  </conditionalFormatting>
  <conditionalFormatting sqref="D82">
    <cfRule type="colorScale" priority="13">
      <colorScale>
        <cfvo type="num" val="$F$82"/>
        <cfvo type="num" val="$F$82"/>
        <cfvo type="num" val="$F$82"/>
        <color theme="9" tint="0.39997558519241921"/>
        <color rgb="FFFFC000"/>
        <color rgb="FFC00000"/>
      </colorScale>
    </cfRule>
  </conditionalFormatting>
  <conditionalFormatting sqref="D83">
    <cfRule type="colorScale" priority="12">
      <colorScale>
        <cfvo type="num" val="$F$83"/>
        <cfvo type="num" val="1.1*$F$83"/>
        <cfvo type="num" val="1.5*$F$83"/>
        <color theme="9" tint="0.39997558519241921"/>
        <color rgb="FFFFC000"/>
        <color rgb="FFC00000"/>
      </colorScale>
    </cfRule>
  </conditionalFormatting>
  <conditionalFormatting sqref="F50:F51">
    <cfRule type="expression" priority="7">
      <formula>"si(E63=""non"")"</formula>
    </cfRule>
  </conditionalFormatting>
  <conditionalFormatting sqref="F56:J64 E69:E72">
    <cfRule type="expression" dxfId="2" priority="3">
      <formula>E$55="non"</formula>
    </cfRule>
    <cfRule type="expression" priority="4">
      <formula>E$55="oui"</formula>
    </cfRule>
  </conditionalFormatting>
  <conditionalFormatting sqref="E56:E64">
    <cfRule type="expression" dxfId="1" priority="5">
      <formula>E$55="non"</formula>
    </cfRule>
    <cfRule type="expression" priority="6">
      <formula>E$55="oui"</formula>
    </cfRule>
  </conditionalFormatting>
  <conditionalFormatting sqref="F69:J72">
    <cfRule type="expression" dxfId="0" priority="1">
      <formula>F$55="non"</formula>
    </cfRule>
    <cfRule type="expression" priority="2">
      <formula>F$55="oui"</formula>
    </cfRule>
  </conditionalFormatting>
  <hyperlinks>
    <hyperlink ref="D88" r:id="rId1" display="http://www.ademe.fr/economiser-leau-lenergie-chez"/>
    <hyperlink ref="E108" r:id="rId2"/>
    <hyperlink ref="G26" r:id="rId3"/>
    <hyperlink ref="E12" r:id="rId4"/>
  </hyperlinks>
  <pageMargins left="0.23622047244094491" right="0.23622047244094491" top="0.74803149606299213" bottom="0.74803149606299213" header="0.31496062992125984" footer="0.31496062992125984"/>
  <pageSetup paperSize="9" scale="49" fitToHeight="2"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3"/>
  <sheetViews>
    <sheetView zoomScaleNormal="100" workbookViewId="0">
      <selection activeCell="B56" sqref="B56"/>
    </sheetView>
  </sheetViews>
  <sheetFormatPr baseColWidth="10" defaultRowHeight="15"/>
  <cols>
    <col min="1" max="1" width="6.5703125" customWidth="1"/>
    <col min="2" max="2" width="33.42578125" customWidth="1"/>
    <col min="3" max="3" width="25.7109375" style="14" customWidth="1"/>
    <col min="4" max="5" width="25.7109375" customWidth="1"/>
    <col min="6" max="6" width="25.140625" customWidth="1"/>
    <col min="7" max="12" width="25.7109375" customWidth="1"/>
    <col min="13" max="13" width="19.42578125" customWidth="1"/>
    <col min="14" max="14" width="18.28515625" customWidth="1"/>
  </cols>
  <sheetData>
    <row r="1" spans="1:14" s="1" customFormat="1">
      <c r="A1" s="258" t="s">
        <v>157</v>
      </c>
      <c r="C1" s="261"/>
    </row>
    <row r="2" spans="1:14" hidden="1">
      <c r="B2" s="63" t="s">
        <v>91</v>
      </c>
      <c r="C2" s="66" t="s">
        <v>90</v>
      </c>
      <c r="D2" s="66"/>
      <c r="E2" s="66"/>
    </row>
    <row r="3" spans="1:14" hidden="1">
      <c r="B3" s="68" t="s">
        <v>92</v>
      </c>
      <c r="C3" s="62" t="s">
        <v>93</v>
      </c>
    </row>
    <row r="4" spans="1:14" hidden="1">
      <c r="B4" s="68" t="s">
        <v>94</v>
      </c>
      <c r="C4" s="45" t="s">
        <v>74</v>
      </c>
      <c r="D4" t="s">
        <v>95</v>
      </c>
    </row>
    <row r="5" spans="1:14" hidden="1">
      <c r="B5" s="68" t="s">
        <v>96</v>
      </c>
      <c r="C5" s="62" t="s">
        <v>97</v>
      </c>
    </row>
    <row r="6" spans="1:14" hidden="1">
      <c r="C6" s="62"/>
    </row>
    <row r="7" spans="1:14" hidden="1">
      <c r="C7" s="14" t="s">
        <v>126</v>
      </c>
      <c r="D7" s="120">
        <v>3.5</v>
      </c>
    </row>
    <row r="8" spans="1:14" hidden="1">
      <c r="B8" s="14"/>
      <c r="C8" s="64" t="s">
        <v>67</v>
      </c>
      <c r="D8" s="64" t="s">
        <v>67</v>
      </c>
      <c r="E8" s="27" t="s">
        <v>68</v>
      </c>
      <c r="F8" s="28" t="s">
        <v>68</v>
      </c>
      <c r="G8" s="27" t="s">
        <v>102</v>
      </c>
      <c r="H8" s="27" t="s">
        <v>102</v>
      </c>
      <c r="I8" s="31" t="s">
        <v>69</v>
      </c>
      <c r="J8" s="31" t="s">
        <v>69</v>
      </c>
      <c r="K8" s="29" t="s">
        <v>70</v>
      </c>
      <c r="L8" s="29" t="s">
        <v>70</v>
      </c>
      <c r="M8" s="30" t="s">
        <v>71</v>
      </c>
      <c r="N8" s="30" t="s">
        <v>71</v>
      </c>
    </row>
    <row r="9" spans="1:14" hidden="1">
      <c r="B9" s="15"/>
      <c r="C9" s="3" t="s">
        <v>57</v>
      </c>
      <c r="D9" s="6" t="s">
        <v>58</v>
      </c>
      <c r="E9" s="3" t="s">
        <v>57</v>
      </c>
      <c r="F9" s="6" t="s">
        <v>58</v>
      </c>
      <c r="G9" s="3" t="s">
        <v>57</v>
      </c>
      <c r="H9" s="6" t="s">
        <v>58</v>
      </c>
      <c r="I9" s="3" t="s">
        <v>57</v>
      </c>
      <c r="J9" s="6" t="s">
        <v>58</v>
      </c>
      <c r="K9" s="3" t="s">
        <v>57</v>
      </c>
      <c r="L9" s="6" t="s">
        <v>58</v>
      </c>
      <c r="M9" s="3" t="s">
        <v>57</v>
      </c>
      <c r="N9" s="6" t="s">
        <v>58</v>
      </c>
    </row>
    <row r="10" spans="1:14" hidden="1">
      <c r="B10" s="37" t="str">
        <f>'VOTRE COPRO'!C76</f>
        <v>Ratio de consommations ECS (Eau Chaude)</v>
      </c>
      <c r="C10" s="34">
        <v>30</v>
      </c>
      <c r="D10" s="23">
        <v>25</v>
      </c>
      <c r="E10" s="4">
        <f>$C$10</f>
        <v>30</v>
      </c>
      <c r="F10" s="7">
        <f>$D$10</f>
        <v>25</v>
      </c>
      <c r="G10" s="4">
        <f>$C$10</f>
        <v>30</v>
      </c>
      <c r="H10" s="7">
        <f>$D$10</f>
        <v>25</v>
      </c>
      <c r="I10" s="4">
        <f t="shared" ref="I10" si="0">$C$10</f>
        <v>30</v>
      </c>
      <c r="J10" s="7">
        <f t="shared" ref="J10" si="1">$D$10</f>
        <v>25</v>
      </c>
      <c r="K10" s="4">
        <f t="shared" ref="K10" si="2">$C$10</f>
        <v>30</v>
      </c>
      <c r="L10" s="7">
        <f t="shared" ref="L10" si="3">$D$10</f>
        <v>25</v>
      </c>
      <c r="M10" s="4">
        <f t="shared" ref="M10" si="4">$C$10</f>
        <v>30</v>
      </c>
      <c r="N10" s="7">
        <f t="shared" ref="N10" si="5">$D$10</f>
        <v>25</v>
      </c>
    </row>
    <row r="11" spans="1:14" hidden="1">
      <c r="B11" s="38" t="str">
        <f>'VOTRE COPRO'!C77</f>
        <v>Ratio de consommations EF (Eau Froide)</v>
      </c>
      <c r="C11" s="34">
        <v>90</v>
      </c>
      <c r="D11" s="23">
        <v>45</v>
      </c>
      <c r="E11" s="4">
        <f>$C$11</f>
        <v>90</v>
      </c>
      <c r="F11" s="7">
        <f>$D$11</f>
        <v>45</v>
      </c>
      <c r="G11" s="4">
        <f>$C$11</f>
        <v>90</v>
      </c>
      <c r="H11" s="7">
        <f>$D$11</f>
        <v>45</v>
      </c>
      <c r="I11" s="4">
        <f t="shared" ref="I11" si="6">$C$11</f>
        <v>90</v>
      </c>
      <c r="J11" s="7">
        <f t="shared" ref="J11" si="7">$D$11</f>
        <v>45</v>
      </c>
      <c r="K11" s="4">
        <f t="shared" ref="K11" si="8">$C$11</f>
        <v>90</v>
      </c>
      <c r="L11" s="7">
        <f t="shared" ref="L11" si="9">$D$11</f>
        <v>45</v>
      </c>
      <c r="M11" s="4">
        <f t="shared" ref="M11" si="10">$C$11</f>
        <v>90</v>
      </c>
      <c r="N11" s="7">
        <f t="shared" ref="N11" si="11">$D$11</f>
        <v>45</v>
      </c>
    </row>
    <row r="12" spans="1:14" hidden="1">
      <c r="B12" s="38" t="str">
        <f>'VOTRE COPRO'!C78</f>
        <v xml:space="preserve">Ratio de consommations ECS </v>
      </c>
      <c r="C12" s="35">
        <v>110</v>
      </c>
      <c r="D12" s="25">
        <v>95</v>
      </c>
      <c r="E12" s="24">
        <f>$C$12</f>
        <v>110</v>
      </c>
      <c r="F12" s="25">
        <f>$D$12</f>
        <v>95</v>
      </c>
      <c r="G12" s="24">
        <f>$C$12</f>
        <v>110</v>
      </c>
      <c r="H12" s="25">
        <f>$D$12</f>
        <v>95</v>
      </c>
      <c r="I12" s="24">
        <f>90</f>
        <v>90</v>
      </c>
      <c r="J12" s="25">
        <f>80</f>
        <v>80</v>
      </c>
      <c r="K12" s="24">
        <v>100</v>
      </c>
      <c r="L12" s="25">
        <v>90</v>
      </c>
      <c r="M12" s="24">
        <f t="shared" ref="M12" si="12">$C$12</f>
        <v>110</v>
      </c>
      <c r="N12" s="25">
        <f t="shared" ref="N12" si="13">$D$12</f>
        <v>95</v>
      </c>
    </row>
    <row r="13" spans="1:14" hidden="1">
      <c r="B13" s="38" t="str">
        <f>'VOTRE COPRO'!C79</f>
        <v>ratio de consommation Chauffage et ECS</v>
      </c>
      <c r="C13" s="36">
        <v>210</v>
      </c>
      <c r="D13" s="26">
        <v>96</v>
      </c>
      <c r="E13" s="5">
        <f>$C$13</f>
        <v>210</v>
      </c>
      <c r="F13" s="9">
        <f>$D$13</f>
        <v>96</v>
      </c>
      <c r="G13" s="5">
        <f>$C$13</f>
        <v>210</v>
      </c>
      <c r="H13" s="9">
        <f>$D$13</f>
        <v>96</v>
      </c>
      <c r="I13" s="5">
        <f t="shared" ref="I13" si="14">$C$13</f>
        <v>210</v>
      </c>
      <c r="J13" s="9">
        <f t="shared" ref="J13" si="15">$D$13</f>
        <v>96</v>
      </c>
      <c r="K13" s="5">
        <f t="shared" ref="K13" si="16">$C$13</f>
        <v>210</v>
      </c>
      <c r="L13" s="9">
        <f t="shared" ref="L13" si="17">$D$13</f>
        <v>96</v>
      </c>
      <c r="M13" s="5">
        <f t="shared" ref="M13" si="18">$C$13</f>
        <v>210</v>
      </c>
      <c r="N13" s="9">
        <f t="shared" ref="N13" si="19">$D$13</f>
        <v>96</v>
      </c>
    </row>
    <row r="14" spans="1:14" hidden="1">
      <c r="B14" s="38" t="str">
        <f>'VOTRE COPRO'!C80</f>
        <v xml:space="preserve">Ratio charges chauffage </v>
      </c>
      <c r="C14" s="43" t="e">
        <f>C17-((C10*C12*C16*'VOTRE COPRO'!$D$25)/'VOTRE COPRO'!$D$27)/100</f>
        <v>#DIV/0!</v>
      </c>
      <c r="D14" s="12" t="e">
        <f>D17-((D10*D12*D16*'VOTRE COPRO'!$D$25)/'VOTRE COPRO'!$D$27)/100</f>
        <v>#DIV/0!</v>
      </c>
      <c r="E14" s="43" t="e">
        <f>E17-((E10*E12*E16*'VOTRE COPRO'!$D$25)/'VOTRE COPRO'!$D$27)/100</f>
        <v>#DIV/0!</v>
      </c>
      <c r="F14" s="12" t="e">
        <f>F17-((F10*F12*F16*'VOTRE COPRO'!$D$25)/'VOTRE COPRO'!$D$27)/100</f>
        <v>#DIV/0!</v>
      </c>
      <c r="G14" s="43" t="e">
        <f>G17-((G10*G12*G16*'VOTRE COPRO'!$D$25)/'VOTRE COPRO'!$D$27)/100</f>
        <v>#DIV/0!</v>
      </c>
      <c r="H14" s="12" t="e">
        <f>H17-((H10*H12*H16*'VOTRE COPRO'!$D$25)/'VOTRE COPRO'!$D$27)/100</f>
        <v>#DIV/0!</v>
      </c>
      <c r="I14" s="43" t="e">
        <f>I17-((I10*I12*I16*'VOTRE COPRO'!$D$25)/'VOTRE COPRO'!$D$27)/100</f>
        <v>#DIV/0!</v>
      </c>
      <c r="J14" s="12" t="e">
        <f>J17-((J10*J12*J16*'VOTRE COPRO'!$D$25)/'VOTRE COPRO'!$D$27)/100</f>
        <v>#DIV/0!</v>
      </c>
      <c r="K14" s="43" t="e">
        <f>K17-((K10*K12*K16*'VOTRE COPRO'!$D$25)/'VOTRE COPRO'!$D$27)/100</f>
        <v>#DIV/0!</v>
      </c>
      <c r="L14" s="12" t="e">
        <f>L17-((L10*L12*L16*'VOTRE COPRO'!$D$25)/'VOTRE COPRO'!$D$27)/100</f>
        <v>#DIV/0!</v>
      </c>
      <c r="M14" s="43" t="e">
        <f>M17-((M10*M12*M16*'VOTRE COPRO'!$D$25)/'VOTRE COPRO'!$D$27)/100</f>
        <v>#DIV/0!</v>
      </c>
      <c r="N14" s="12" t="e">
        <f>N17-((N10*N12*N16*'VOTRE COPRO'!$D$25)/'VOTRE COPRO'!$D$27)/100</f>
        <v>#DIV/0!</v>
      </c>
    </row>
    <row r="15" spans="1:14" hidden="1">
      <c r="B15" s="38" t="str">
        <f>'VOTRE COPRO'!C81</f>
        <v>Ratio charges ECS  (energie + eau)</v>
      </c>
      <c r="C15" s="44">
        <f>C16/100*C12+$D$7</f>
        <v>13.4</v>
      </c>
      <c r="D15" s="13">
        <f t="shared" ref="D15:N15" si="20">D16/100*D12+$D$7</f>
        <v>11.575000000000001</v>
      </c>
      <c r="E15" s="44">
        <f t="shared" si="20"/>
        <v>10.1</v>
      </c>
      <c r="F15" s="13">
        <f t="shared" si="20"/>
        <v>8.7249999999999996</v>
      </c>
      <c r="G15" s="44">
        <f t="shared" si="20"/>
        <v>21.1</v>
      </c>
      <c r="H15" s="13">
        <f t="shared" si="20"/>
        <v>17.75</v>
      </c>
      <c r="I15" s="44">
        <f t="shared" si="20"/>
        <v>8.8999999999999986</v>
      </c>
      <c r="J15" s="13">
        <f t="shared" si="20"/>
        <v>9.9</v>
      </c>
      <c r="K15" s="44">
        <f t="shared" si="20"/>
        <v>18.5</v>
      </c>
      <c r="L15" s="13">
        <f t="shared" si="20"/>
        <v>16.100000000000001</v>
      </c>
      <c r="M15" s="44">
        <f t="shared" si="20"/>
        <v>10.65</v>
      </c>
      <c r="N15" s="13">
        <f t="shared" si="20"/>
        <v>9.6750000000000007</v>
      </c>
    </row>
    <row r="16" spans="1:14" hidden="1">
      <c r="B16" s="38" t="str">
        <f>'VOTRE COPRO'!C83</f>
        <v>Ratio de cout energie</v>
      </c>
      <c r="C16" s="40">
        <v>9</v>
      </c>
      <c r="D16" s="40">
        <v>8.5</v>
      </c>
      <c r="E16" s="40">
        <v>6</v>
      </c>
      <c r="F16" s="40">
        <v>5.5</v>
      </c>
      <c r="G16" s="40">
        <v>16</v>
      </c>
      <c r="H16" s="40">
        <v>15</v>
      </c>
      <c r="I16" s="40">
        <v>6</v>
      </c>
      <c r="J16" s="40">
        <v>8</v>
      </c>
      <c r="K16" s="40">
        <v>15</v>
      </c>
      <c r="L16" s="40">
        <v>14</v>
      </c>
      <c r="M16" s="40">
        <v>6.5</v>
      </c>
      <c r="N16" s="40">
        <v>6.5</v>
      </c>
    </row>
    <row r="17" spans="2:14" hidden="1">
      <c r="B17" s="39" t="str">
        <f>'VOTRE COPRO'!C82</f>
        <v>Ration charge Chauffage et ECS  (energie + eau)</v>
      </c>
      <c r="C17" s="41">
        <f>C16*C13/100</f>
        <v>18.899999999999999</v>
      </c>
      <c r="D17" s="42">
        <f t="shared" ref="D17:E17" si="21">D16*D13/100</f>
        <v>8.16</v>
      </c>
      <c r="E17" s="41">
        <f t="shared" si="21"/>
        <v>12.6</v>
      </c>
      <c r="F17" s="42">
        <f t="shared" ref="F17:G17" si="22">F16*F13/100</f>
        <v>5.28</v>
      </c>
      <c r="G17" s="41">
        <f t="shared" si="22"/>
        <v>33.6</v>
      </c>
      <c r="H17" s="42">
        <f t="shared" ref="H17" si="23">H16*H13/100</f>
        <v>14.4</v>
      </c>
      <c r="I17" s="41">
        <f>I16*I13/100</f>
        <v>12.6</v>
      </c>
      <c r="J17" s="42">
        <f t="shared" ref="J17:K17" si="24">J16*J13/100</f>
        <v>7.68</v>
      </c>
      <c r="K17" s="41">
        <f t="shared" si="24"/>
        <v>31.5</v>
      </c>
      <c r="L17" s="42">
        <f t="shared" ref="L17:M17" si="25">L16*L13/100</f>
        <v>13.44</v>
      </c>
      <c r="M17" s="41">
        <f t="shared" si="25"/>
        <v>13.65</v>
      </c>
      <c r="N17" s="42">
        <f t="shared" ref="N17" si="26">N16*N13/100</f>
        <v>6.24</v>
      </c>
    </row>
    <row r="18" spans="2:14" hidden="1"/>
    <row r="19" spans="2:14" hidden="1">
      <c r="C19" s="22"/>
      <c r="D19" s="22" t="s">
        <v>77</v>
      </c>
      <c r="E19" s="19"/>
      <c r="F19" s="20"/>
      <c r="G19" s="20" t="s">
        <v>76</v>
      </c>
      <c r="H19" s="21"/>
    </row>
    <row r="20" spans="2:14" hidden="1">
      <c r="B20" s="57" t="str">
        <f>'VOTRE COPRO'!C76</f>
        <v>Ratio de consommations ECS (Eau Chaude)</v>
      </c>
      <c r="C20" s="56" t="s">
        <v>79</v>
      </c>
      <c r="D20" s="46"/>
      <c r="E20" s="47">
        <f>2.5*35*365/1000</f>
        <v>31.9375</v>
      </c>
      <c r="F20" s="54" t="s">
        <v>103</v>
      </c>
      <c r="G20" s="46"/>
      <c r="H20" s="55">
        <f>2.5*25*365/1000</f>
        <v>22.8125</v>
      </c>
    </row>
    <row r="21" spans="2:14" hidden="1">
      <c r="B21" s="17" t="str">
        <f>'VOTRE COPRO'!C77</f>
        <v>Ratio de consommations EF (Eau Froide)</v>
      </c>
      <c r="C21" s="58" t="s">
        <v>80</v>
      </c>
      <c r="D21" s="48"/>
      <c r="E21" s="49">
        <f>2.5*100*365/1000</f>
        <v>91.25</v>
      </c>
      <c r="F21" s="61" t="s">
        <v>81</v>
      </c>
      <c r="G21" s="48"/>
      <c r="H21" s="49">
        <f>2.5*50*365/1000</f>
        <v>45.625</v>
      </c>
    </row>
    <row r="22" spans="2:14" hidden="1">
      <c r="B22" s="17" t="str">
        <f>'VOTRE COPRO'!C78</f>
        <v xml:space="preserve">Ratio de consommations ECS </v>
      </c>
      <c r="C22" s="58" t="s">
        <v>72</v>
      </c>
      <c r="D22" s="48"/>
      <c r="E22" s="49"/>
      <c r="F22" s="58" t="s">
        <v>72</v>
      </c>
      <c r="G22" s="48"/>
      <c r="H22" s="49"/>
    </row>
    <row r="23" spans="2:14" hidden="1">
      <c r="B23" s="17" t="str">
        <f>'VOTRE COPRO'!C79</f>
        <v>ratio de consommation Chauffage et ECS</v>
      </c>
      <c r="C23" s="59" t="s">
        <v>75</v>
      </c>
      <c r="D23" s="50"/>
      <c r="E23" s="51">
        <v>210</v>
      </c>
      <c r="F23" s="59" t="s">
        <v>75</v>
      </c>
      <c r="G23" s="50"/>
      <c r="H23" s="51">
        <v>96</v>
      </c>
    </row>
    <row r="24" spans="2:14" hidden="1">
      <c r="B24" s="17" t="str">
        <f>'VOTRE COPRO'!C80</f>
        <v xml:space="preserve">Ratio charges chauffage </v>
      </c>
      <c r="C24" s="58" t="s">
        <v>72</v>
      </c>
      <c r="D24" s="48"/>
      <c r="E24" s="49"/>
      <c r="F24" s="58" t="s">
        <v>72</v>
      </c>
      <c r="G24" s="48"/>
      <c r="H24" s="49"/>
    </row>
    <row r="25" spans="2:14" hidden="1">
      <c r="B25" s="17" t="str">
        <f>'VOTRE COPRO'!C81</f>
        <v>Ratio charges ECS  (energie + eau)</v>
      </c>
      <c r="C25" s="58" t="s">
        <v>72</v>
      </c>
      <c r="D25" s="48"/>
      <c r="E25" s="49"/>
      <c r="F25" s="58" t="s">
        <v>72</v>
      </c>
      <c r="G25" s="48"/>
      <c r="H25" s="49"/>
    </row>
    <row r="26" spans="2:14" hidden="1">
      <c r="B26" s="17" t="str">
        <f>'VOTRE COPRO'!C83</f>
        <v>Ratio de cout energie</v>
      </c>
      <c r="C26" s="58" t="s">
        <v>72</v>
      </c>
      <c r="D26" s="48"/>
      <c r="E26" s="49"/>
      <c r="F26" s="58" t="s">
        <v>72</v>
      </c>
      <c r="G26" s="48"/>
      <c r="H26" s="49"/>
    </row>
    <row r="27" spans="2:14" hidden="1">
      <c r="B27" s="18" t="str">
        <f>'VOTRE COPRO'!C82</f>
        <v>Ration charge Chauffage et ECS  (energie + eau)</v>
      </c>
      <c r="C27" s="60" t="s">
        <v>72</v>
      </c>
      <c r="D27" s="52"/>
      <c r="E27" s="53"/>
      <c r="F27" s="60" t="s">
        <v>72</v>
      </c>
      <c r="G27" s="52"/>
      <c r="H27" s="53"/>
    </row>
    <row r="28" spans="2:14" hidden="1"/>
    <row r="29" spans="2:14" hidden="1">
      <c r="B29" s="69" t="s">
        <v>100</v>
      </c>
      <c r="E29" s="69" t="s">
        <v>100</v>
      </c>
    </row>
    <row r="30" spans="2:14" hidden="1">
      <c r="B30" s="70" t="str">
        <f>'VOTRE COPRO'!C32</f>
        <v xml:space="preserve">         AVANT 1948</v>
      </c>
      <c r="C30" s="71" t="str">
        <f>'VOTRE COPRO'!D32</f>
        <v>non</v>
      </c>
      <c r="E30" s="3" t="s">
        <v>57</v>
      </c>
      <c r="F30" s="6" t="s">
        <v>58</v>
      </c>
    </row>
    <row r="31" spans="2:14" hidden="1">
      <c r="B31" s="72" t="str">
        <f>'VOTRE COPRO'!C33</f>
        <v xml:space="preserve">         ENTRE 1948 ET 1977</v>
      </c>
      <c r="C31" s="73" t="str">
        <f>'VOTRE COPRO'!D33</f>
        <v>non</v>
      </c>
      <c r="E31" s="76">
        <f>IF($C$38="oui",C10,IF($C$39="oui",E10,IF($C$40="oui",G10,IF($C$41="oui",I10,IF($C$42="oui",K10,IF($C$43="oui",M10,"FAUX"))))))</f>
        <v>30</v>
      </c>
      <c r="F31" s="7">
        <f>IF($C$38="oui",D10,IF($C$39="oui",F10,IF($C$40="oui",H10,IF($C$41="oui",J10,IF($C$42="oui",L10,IF($C$43="oui",N10,"FAUX"))))))</f>
        <v>25</v>
      </c>
    </row>
    <row r="32" spans="2:14" hidden="1">
      <c r="B32" s="72" t="str">
        <f>'VOTRE COPRO'!C34</f>
        <v xml:space="preserve">         ENTRE 1977 ET 2005</v>
      </c>
      <c r="C32" s="73" t="str">
        <f>'VOTRE COPRO'!D34</f>
        <v>non</v>
      </c>
      <c r="E32" s="76">
        <f t="shared" ref="E32:E38" si="27">IF($C$38="oui",C11,IF($C$39="oui",E11,IF($C$40="oui",G11,IF($C$41="oui",I11,IF($C$42="oui",K11,IF($C$43="oui",M11,"FAUX"))))))</f>
        <v>90</v>
      </c>
      <c r="F32" s="7">
        <f t="shared" ref="F32:F38" si="28">IF($C$38="oui",D11,IF($C$39="oui",F11,IF($C$40="oui",H11,IF($C$41="oui",J11,IF($C$42="oui",L11,IF($C$43="oui",N11,"FAUX"))))))</f>
        <v>45</v>
      </c>
    </row>
    <row r="33" spans="2:6" hidden="1">
      <c r="B33" s="72" t="str">
        <f>'VOTRE COPRO'!C35</f>
        <v>APRES 2005</v>
      </c>
      <c r="C33" s="73" t="str">
        <f>'VOTRE COPRO'!D35</f>
        <v>non</v>
      </c>
      <c r="E33" s="77">
        <f t="shared" si="27"/>
        <v>110</v>
      </c>
      <c r="F33" s="8">
        <f t="shared" si="28"/>
        <v>95</v>
      </c>
    </row>
    <row r="34" spans="2:6" hidden="1">
      <c r="B34" s="72" t="str">
        <f>'VOTRE COPRO'!C29</f>
        <v>NOMBRE D'ETAGES</v>
      </c>
      <c r="C34" s="73">
        <f>'VOTRE COPRO'!D29</f>
        <v>0</v>
      </c>
      <c r="E34" s="78">
        <f t="shared" si="27"/>
        <v>210</v>
      </c>
      <c r="F34" s="9">
        <f t="shared" si="28"/>
        <v>96</v>
      </c>
    </row>
    <row r="35" spans="2:6" hidden="1">
      <c r="B35" s="72" t="str">
        <f>'VOTRE COPRO'!C36</f>
        <v>CHAUFFAGE COLLECTIF</v>
      </c>
      <c r="C35" s="73" t="str">
        <f>'VOTRE COPRO'!D36</f>
        <v>oui</v>
      </c>
      <c r="E35" s="79" t="e">
        <f t="shared" si="27"/>
        <v>#DIV/0!</v>
      </c>
      <c r="F35" s="10" t="e">
        <f t="shared" si="28"/>
        <v>#DIV/0!</v>
      </c>
    </row>
    <row r="36" spans="2:6" hidden="1">
      <c r="B36" s="72" t="str">
        <f>'VOTRE COPRO'!C37</f>
        <v>CONTRAT ENTRETIEN P2 (maintenance)</v>
      </c>
      <c r="C36" s="73" t="str">
        <f>'VOTRE COPRO'!D37</f>
        <v>oui</v>
      </c>
      <c r="E36" s="80">
        <f t="shared" si="27"/>
        <v>10.1</v>
      </c>
      <c r="F36" s="11">
        <f t="shared" si="28"/>
        <v>8.7249999999999996</v>
      </c>
    </row>
    <row r="37" spans="2:6" hidden="1">
      <c r="B37" s="72" t="str">
        <f>'VOTRE COPRO'!C38</f>
        <v xml:space="preserve">CONTRAT ENTRETIEN P2+P3 </v>
      </c>
      <c r="C37" s="73" t="str">
        <f>'VOTRE COPRO'!D38</f>
        <v>non</v>
      </c>
      <c r="E37" s="81">
        <f t="shared" si="27"/>
        <v>6</v>
      </c>
      <c r="F37" s="32">
        <f t="shared" si="28"/>
        <v>5.5</v>
      </c>
    </row>
    <row r="38" spans="2:6" hidden="1">
      <c r="B38" s="72" t="str">
        <f>'VOTRE COPRO'!C39</f>
        <v>COMBUSTIBLE : FIOUL</v>
      </c>
      <c r="C38" s="73" t="str">
        <f>'VOTRE COPRO'!D39</f>
        <v>non</v>
      </c>
      <c r="E38" s="82">
        <f t="shared" si="27"/>
        <v>12.6</v>
      </c>
      <c r="F38" s="33">
        <f t="shared" si="28"/>
        <v>5.28</v>
      </c>
    </row>
    <row r="39" spans="2:6" hidden="1">
      <c r="B39" s="72" t="str">
        <f>'VOTRE COPRO'!C40</f>
        <v>COMBUSTIBLE : GAZ DE VILLE</v>
      </c>
      <c r="C39" s="73" t="str">
        <f>'VOTRE COPRO'!D40</f>
        <v>oui</v>
      </c>
      <c r="E39" s="16" t="str">
        <f>IF($C$38="oui",C8,IF($C$39="oui",E8,IF($C$40="oui",G8,IF($C$41="oui",I8,IF($C$42="oui",K8,IF($C$43="oui",M8,"FAUX"))))))</f>
        <v>GAZ</v>
      </c>
      <c r="F39" s="16" t="str">
        <f>IF($C$38="oui",D8,IF($C$39="oui",F8,IF($C$40="oui",H8,IF($C$41="oui",J8,IF($C$42="oui",L8,IF($C$43="oui",N8,"FAUX"))))))</f>
        <v>GAZ</v>
      </c>
    </row>
    <row r="40" spans="2:6" hidden="1">
      <c r="B40" s="72" t="str">
        <f>'VOTRE COPRO'!C41</f>
        <v>COMBUSTIBLE : GAZ PROPANE</v>
      </c>
      <c r="C40" s="73" t="str">
        <f>'VOTRE COPRO'!D41</f>
        <v>non</v>
      </c>
      <c r="E40" s="16"/>
      <c r="F40" s="16"/>
    </row>
    <row r="41" spans="2:6" hidden="1">
      <c r="B41" s="72" t="str">
        <f>'VOTRE COPRO'!C42</f>
        <v>COMBUSTIBLE : URBAIN</v>
      </c>
      <c r="C41" s="73" t="str">
        <f>'VOTRE COPRO'!D42</f>
        <v>non</v>
      </c>
    </row>
    <row r="42" spans="2:6" hidden="1">
      <c r="B42" s="72" t="str">
        <f>'VOTRE COPRO'!C43</f>
        <v>COMBUSTIBLE : ELECTRICITE</v>
      </c>
      <c r="C42" s="73" t="str">
        <f>'VOTRE COPRO'!D43</f>
        <v>non</v>
      </c>
    </row>
    <row r="43" spans="2:6" hidden="1">
      <c r="B43" s="72" t="str">
        <f>'VOTRE COPRO'!C44</f>
        <v>COMBUSTIBLE : BOIS</v>
      </c>
      <c r="C43" s="73" t="str">
        <f>'VOTRE COPRO'!D44</f>
        <v>non</v>
      </c>
    </row>
    <row r="44" spans="2:6" hidden="1">
      <c r="B44" s="72" t="str">
        <f>'VOTRE COPRO'!C45</f>
        <v>REPARTITEURS  CHALEUR</v>
      </c>
      <c r="C44" s="73" t="str">
        <f>'VOTRE COPRO'!D45</f>
        <v>oui</v>
      </c>
    </row>
    <row r="45" spans="2:6" hidden="1">
      <c r="B45" s="72" t="str">
        <f>'VOTRE COPRO'!C46</f>
        <v>EAU CHAUDE COLLECTIVE</v>
      </c>
      <c r="C45" s="73" t="str">
        <f>'VOTRE COPRO'!D46</f>
        <v>oui</v>
      </c>
    </row>
    <row r="46" spans="2:6" hidden="1">
      <c r="B46" s="72" t="str">
        <f>'VOTRE COPRO'!C47</f>
        <v>AVEC COMPTEURS</v>
      </c>
      <c r="C46" s="73" t="str">
        <f>'VOTRE COPRO'!D47</f>
        <v>oui</v>
      </c>
    </row>
    <row r="47" spans="2:6" hidden="1">
      <c r="B47" s="72" t="str">
        <f>'VOTRE COPRO'!C48</f>
        <v>EAU FROIDE COLLECTIVE</v>
      </c>
      <c r="C47" s="73" t="str">
        <f>'VOTRE COPRO'!D48</f>
        <v>oui</v>
      </c>
    </row>
    <row r="48" spans="2:6" hidden="1">
      <c r="B48" s="74" t="str">
        <f>'VOTRE COPRO'!C49</f>
        <v>AVEC COMPTEURS</v>
      </c>
      <c r="C48" s="75" t="str">
        <f>'VOTRE COPRO'!D49</f>
        <v>oui</v>
      </c>
    </row>
    <row r="49" spans="3:3" hidden="1"/>
    <row r="50" spans="3:3" hidden="1"/>
    <row r="51" spans="3:3" s="259" customFormat="1" hidden="1">
      <c r="C51" s="260"/>
    </row>
    <row r="52" spans="3:3" s="259" customFormat="1">
      <c r="C52" s="260"/>
    </row>
    <row r="53" spans="3:3" s="259" customFormat="1">
      <c r="C53" s="260"/>
    </row>
    <row r="54" spans="3:3" s="259" customFormat="1">
      <c r="C54" s="260"/>
    </row>
    <row r="55" spans="3:3" s="259" customFormat="1">
      <c r="C55" s="260"/>
    </row>
    <row r="56" spans="3:3" s="259" customFormat="1">
      <c r="C56" s="260"/>
    </row>
    <row r="57" spans="3:3" s="259" customFormat="1">
      <c r="C57" s="260"/>
    </row>
    <row r="58" spans="3:3" s="259" customFormat="1">
      <c r="C58" s="260"/>
    </row>
    <row r="59" spans="3:3" s="259" customFormat="1">
      <c r="C59" s="260"/>
    </row>
    <row r="60" spans="3:3" s="259" customFormat="1">
      <c r="C60" s="260"/>
    </row>
    <row r="61" spans="3:3" s="259" customFormat="1">
      <c r="C61" s="260"/>
    </row>
    <row r="62" spans="3:3" s="259" customFormat="1">
      <c r="C62" s="260"/>
    </row>
    <row r="63" spans="3:3" s="259" customFormat="1">
      <c r="C63" s="260"/>
    </row>
    <row r="64" spans="3:3" s="259" customFormat="1">
      <c r="C64" s="260"/>
    </row>
    <row r="65" spans="3:3" s="259" customFormat="1">
      <c r="C65" s="260"/>
    </row>
    <row r="66" spans="3:3" s="259" customFormat="1">
      <c r="C66" s="260"/>
    </row>
    <row r="67" spans="3:3" s="259" customFormat="1">
      <c r="C67" s="260"/>
    </row>
    <row r="68" spans="3:3" s="259" customFormat="1">
      <c r="C68" s="260"/>
    </row>
    <row r="69" spans="3:3" s="259" customFormat="1">
      <c r="C69" s="260"/>
    </row>
    <row r="70" spans="3:3" s="259" customFormat="1">
      <c r="C70" s="260"/>
    </row>
    <row r="71" spans="3:3" s="259" customFormat="1">
      <c r="C71" s="260"/>
    </row>
    <row r="72" spans="3:3" s="259" customFormat="1">
      <c r="C72" s="260"/>
    </row>
    <row r="73" spans="3:3" s="259" customFormat="1">
      <c r="C73" s="260"/>
    </row>
    <row r="74" spans="3:3" s="259" customFormat="1">
      <c r="C74" s="260"/>
    </row>
    <row r="75" spans="3:3" s="259" customFormat="1">
      <c r="C75" s="260"/>
    </row>
    <row r="76" spans="3:3" s="259" customFormat="1">
      <c r="C76" s="260"/>
    </row>
    <row r="77" spans="3:3" s="259" customFormat="1">
      <c r="C77" s="260"/>
    </row>
    <row r="78" spans="3:3" s="259" customFormat="1">
      <c r="C78" s="260"/>
    </row>
    <row r="79" spans="3:3" s="259" customFormat="1">
      <c r="C79" s="260"/>
    </row>
    <row r="80" spans="3:3" s="259" customFormat="1">
      <c r="C80" s="260"/>
    </row>
    <row r="81" spans="3:3" s="259" customFormat="1">
      <c r="C81" s="260"/>
    </row>
    <row r="82" spans="3:3" s="259" customFormat="1">
      <c r="C82" s="260"/>
    </row>
    <row r="83" spans="3:3" s="259" customFormat="1">
      <c r="C83" s="260"/>
    </row>
  </sheetData>
  <sheetProtection password="DD1B" sheet="1" objects="1" scenarios="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VOTRE COPRO</vt:lpstr>
      <vt:lpstr>COPRO ISERE</vt:lpstr>
      <vt:lpstr>'VOTRE COPRO'!Zone_d_impression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TESSIER</dc:creator>
  <cp:lastModifiedBy>Moi</cp:lastModifiedBy>
  <cp:lastPrinted>2017-04-14T10:31:36Z</cp:lastPrinted>
  <dcterms:created xsi:type="dcterms:W3CDTF">2017-04-11T12:12:49Z</dcterms:created>
  <dcterms:modified xsi:type="dcterms:W3CDTF">2017-09-26T15:26:18Z</dcterms:modified>
</cp:coreProperties>
</file>