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i\Desktop\"/>
    </mc:Choice>
  </mc:AlternateContent>
  <bookViews>
    <workbookView xWindow="0" yWindow="0" windowWidth="20490" windowHeight="7755" activeTab="1"/>
  </bookViews>
  <sheets>
    <sheet name="Relevé manuel" sheetId="5" r:id="rId1"/>
    <sheet name="Relevé" sheetId="2" r:id="rId2"/>
    <sheet name="Rapport-auto diagnostique" sheetId="3" r:id="rId3"/>
    <sheet name="Rapport version imprimable" sheetId="9" r:id="rId4"/>
  </sheets>
  <definedNames>
    <definedName name="ampoules">Relevé!$J$83:$M$83</definedName>
    <definedName name="année">Relevé!$J$23:$U$23</definedName>
    <definedName name="congel">Relevé!$J$61:$K$61</definedName>
    <definedName name="Ecrans">Relevé!$O$44:$R$44</definedName>
    <definedName name="frigo">Relevé!$J$60:$L$60</definedName>
    <definedName name="mois">Relevé!$J$21:$U$21</definedName>
    <definedName name="multimedia">Relevé!$O$45:$AA$45</definedName>
    <definedName name="pièces">Relevé!$J$85:$S$85</definedName>
    <definedName name="robinet">Relevé!$J$126:$N$126</definedName>
    <definedName name="selectionnez">Relevé!$O$44:$R$44</definedName>
    <definedName name="_xlnm.Print_Area" localSheetId="3">'Rapport version imprimable'!$A$1:$S$461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9" i="2" l="1"/>
  <c r="L90" i="2"/>
  <c r="L91" i="2"/>
  <c r="L92" i="2"/>
  <c r="L93" i="2"/>
  <c r="L94" i="2"/>
  <c r="L95" i="2"/>
  <c r="L96" i="2"/>
  <c r="L97" i="2"/>
  <c r="L98" i="2"/>
  <c r="L99" i="2"/>
  <c r="L100" i="2"/>
  <c r="L101" i="2"/>
  <c r="L102" i="2"/>
  <c r="L103" i="2"/>
  <c r="L104" i="2"/>
  <c r="L105" i="2"/>
  <c r="L106" i="2"/>
  <c r="L107" i="2"/>
  <c r="L88" i="2"/>
  <c r="J89" i="2"/>
  <c r="J90" i="2"/>
  <c r="J91" i="2"/>
  <c r="J92" i="2"/>
  <c r="J93" i="2"/>
  <c r="J94" i="2"/>
  <c r="J95" i="2"/>
  <c r="J96" i="2"/>
  <c r="J97" i="2"/>
  <c r="J98" i="2"/>
  <c r="J99" i="2"/>
  <c r="J100" i="2"/>
  <c r="J101" i="2"/>
  <c r="J102" i="2"/>
  <c r="J103" i="2"/>
  <c r="J104" i="2"/>
  <c r="J105" i="2"/>
  <c r="J106" i="2"/>
  <c r="J107" i="2"/>
  <c r="J88" i="2"/>
  <c r="N66" i="2" l="1"/>
  <c r="M66" i="2"/>
  <c r="L67" i="2"/>
  <c r="L66" i="2"/>
  <c r="L65" i="2"/>
  <c r="L64" i="2"/>
  <c r="L63" i="2"/>
  <c r="L134" i="2" l="1"/>
  <c r="L135" i="2"/>
  <c r="L136" i="2"/>
  <c r="L137" i="2"/>
  <c r="L138" i="2"/>
  <c r="L139" i="2"/>
  <c r="L133" i="2"/>
  <c r="K134" i="2"/>
  <c r="K135" i="2"/>
  <c r="K136" i="2"/>
  <c r="K137" i="2"/>
  <c r="K138" i="2"/>
  <c r="K139" i="2"/>
  <c r="K133" i="2"/>
  <c r="J134" i="2"/>
  <c r="J135" i="2"/>
  <c r="J136" i="2"/>
  <c r="J137" i="2"/>
  <c r="J138" i="2"/>
  <c r="J139" i="2"/>
  <c r="J133" i="2"/>
  <c r="K90" i="2"/>
  <c r="K91" i="2"/>
  <c r="K92" i="2"/>
  <c r="K93" i="2"/>
  <c r="K94" i="2"/>
  <c r="K95" i="2"/>
  <c r="K96" i="2"/>
  <c r="K97" i="2"/>
  <c r="K98" i="2"/>
  <c r="K99" i="2"/>
  <c r="K100" i="2"/>
  <c r="K101" i="2"/>
  <c r="K102" i="2"/>
  <c r="K103" i="2"/>
  <c r="K104" i="2"/>
  <c r="K105" i="2"/>
  <c r="K106" i="2"/>
  <c r="K107" i="2"/>
  <c r="K89" i="2"/>
  <c r="K88" i="2"/>
  <c r="K51" i="2"/>
  <c r="K52" i="2"/>
  <c r="K53" i="2"/>
  <c r="K54" i="2"/>
  <c r="K55" i="2"/>
  <c r="K56" i="2"/>
  <c r="K57" i="2"/>
  <c r="K58" i="2"/>
  <c r="K59" i="2"/>
  <c r="K50" i="2"/>
  <c r="J51" i="2"/>
  <c r="J52" i="2"/>
  <c r="J53" i="2"/>
  <c r="J54" i="2"/>
  <c r="J55" i="2"/>
  <c r="J56" i="2"/>
  <c r="J57" i="2"/>
  <c r="J58" i="2"/>
  <c r="J59" i="2"/>
  <c r="J50" i="2"/>
  <c r="K39" i="2"/>
  <c r="K40" i="2"/>
  <c r="K41" i="2"/>
  <c r="K42" i="2"/>
  <c r="K43" i="2"/>
  <c r="J39" i="2"/>
  <c r="J40" i="2"/>
  <c r="J41" i="2"/>
  <c r="J42" i="2"/>
  <c r="J43" i="2"/>
  <c r="K38" i="2"/>
  <c r="J38" i="2"/>
  <c r="K49" i="2"/>
  <c r="K48" i="2"/>
  <c r="K47" i="2"/>
  <c r="K46" i="2"/>
  <c r="K45" i="2"/>
  <c r="K44" i="2"/>
  <c r="M48" i="2" s="1"/>
  <c r="J48" i="2"/>
  <c r="J47" i="2"/>
  <c r="J46" i="2"/>
  <c r="J45" i="2"/>
  <c r="J44" i="2"/>
  <c r="J49" i="2"/>
  <c r="L46" i="2"/>
  <c r="M46" i="2"/>
  <c r="K109" i="2" l="1"/>
  <c r="L48" i="2"/>
  <c r="M65" i="2"/>
  <c r="M139" i="2" l="1"/>
  <c r="M138" i="2"/>
  <c r="M137" i="2"/>
  <c r="M136" i="2"/>
  <c r="M135" i="2"/>
  <c r="M134" i="2"/>
  <c r="M133" i="2"/>
  <c r="O139" i="2"/>
  <c r="O138" i="2"/>
  <c r="O137" i="2"/>
  <c r="O136" i="2"/>
  <c r="O135" i="2"/>
  <c r="O134" i="2"/>
  <c r="O133" i="2"/>
  <c r="K132" i="2" l="1"/>
  <c r="B384" i="9" l="1"/>
  <c r="H384" i="9"/>
  <c r="B352" i="3"/>
  <c r="H352" i="3"/>
  <c r="O35" i="9" l="1"/>
  <c r="O34" i="9"/>
  <c r="O33" i="9"/>
  <c r="O27" i="3"/>
  <c r="O26" i="3"/>
  <c r="O28" i="3"/>
  <c r="N211" i="9" l="1"/>
  <c r="N210" i="9"/>
  <c r="F210" i="9"/>
  <c r="N209" i="9"/>
  <c r="F209" i="9"/>
  <c r="N208" i="9"/>
  <c r="F208" i="9"/>
  <c r="N207" i="9"/>
  <c r="F207" i="9"/>
  <c r="F206" i="9"/>
  <c r="E37" i="9"/>
  <c r="E36" i="9"/>
  <c r="E35" i="9"/>
  <c r="E34" i="9"/>
  <c r="E33" i="9"/>
  <c r="E32" i="9"/>
  <c r="T134" i="2" l="1"/>
  <c r="N67" i="2" l="1"/>
  <c r="M67" i="2"/>
  <c r="I226" i="3"/>
  <c r="I225" i="3"/>
  <c r="I134" i="2" l="1"/>
  <c r="I135" i="2"/>
  <c r="I136" i="2"/>
  <c r="I137" i="2"/>
  <c r="I138" i="2"/>
  <c r="I139" i="2"/>
  <c r="I133" i="2"/>
  <c r="N134" i="2"/>
  <c r="N135" i="2"/>
  <c r="N136" i="2"/>
  <c r="N137" i="2"/>
  <c r="N138" i="2"/>
  <c r="N139" i="2"/>
  <c r="N133" i="2"/>
  <c r="T138" i="2" l="1"/>
  <c r="T137" i="2"/>
  <c r="S136" i="2"/>
  <c r="R133" i="2"/>
  <c r="R135" i="2"/>
  <c r="S138" i="2"/>
  <c r="R138" i="2"/>
  <c r="T133" i="2"/>
  <c r="R137" i="2"/>
  <c r="S133" i="2"/>
  <c r="R136" i="2"/>
  <c r="S137" i="2"/>
  <c r="T135" i="2"/>
  <c r="T136" i="2"/>
  <c r="S135" i="2" l="1"/>
  <c r="K119" i="2"/>
  <c r="K117" i="2"/>
  <c r="G304" i="3" l="1"/>
  <c r="G290" i="9"/>
  <c r="M64" i="2" l="1"/>
  <c r="N65" i="2" l="1"/>
  <c r="N64" i="2"/>
  <c r="N63" i="2"/>
  <c r="E30" i="3"/>
  <c r="E29" i="3"/>
  <c r="E28" i="3"/>
  <c r="E27" i="3"/>
  <c r="E25" i="3"/>
  <c r="E26" i="3"/>
  <c r="N288" i="3" l="1"/>
  <c r="N287" i="3"/>
  <c r="N286" i="3"/>
  <c r="N285" i="3"/>
  <c r="N284" i="3"/>
  <c r="F287" i="3"/>
  <c r="F286" i="3"/>
  <c r="F285" i="3"/>
  <c r="F284" i="3"/>
  <c r="F283" i="3"/>
  <c r="L225" i="3" l="1"/>
  <c r="K226" i="3" l="1"/>
  <c r="W245" i="3" s="1"/>
  <c r="W246" i="3" s="1"/>
  <c r="W247" i="3" s="1"/>
  <c r="W248" i="3" s="1"/>
  <c r="W249" i="3" s="1"/>
  <c r="W250" i="3" s="1"/>
  <c r="W251" i="3" s="1"/>
  <c r="W252" i="3" s="1"/>
  <c r="W253" i="3" s="1"/>
  <c r="W254" i="3" s="1"/>
  <c r="W255" i="3" s="1"/>
  <c r="W256" i="3" s="1"/>
  <c r="W257" i="3" s="1"/>
  <c r="W258" i="3" s="1"/>
  <c r="W259" i="3" s="1"/>
  <c r="W260" i="3" s="1"/>
  <c r="W261" i="3" s="1"/>
  <c r="W262" i="3" s="1"/>
  <c r="W263" i="3" s="1"/>
  <c r="W264" i="3" s="1"/>
  <c r="X245" i="3"/>
  <c r="M63" i="2"/>
  <c r="K67" i="2"/>
  <c r="K66" i="2"/>
  <c r="K65" i="2"/>
  <c r="K64" i="2"/>
  <c r="K63" i="2"/>
  <c r="Y245" i="3" l="1"/>
  <c r="S140" i="2"/>
  <c r="O63" i="2"/>
  <c r="L146" i="2" s="1"/>
  <c r="X246" i="3"/>
  <c r="O65" i="2"/>
  <c r="L148" i="2" s="1"/>
  <c r="D134" i="9"/>
  <c r="L151" i="2"/>
  <c r="T140" i="2"/>
  <c r="O64" i="2"/>
  <c r="L147" i="2" s="1"/>
  <c r="K120" i="2"/>
  <c r="K121" i="2" s="1"/>
  <c r="J290" i="9" s="1"/>
  <c r="O67" i="2"/>
  <c r="L150" i="2" s="1"/>
  <c r="O66" i="2"/>
  <c r="L149" i="2" s="1"/>
  <c r="L153" i="2"/>
  <c r="R140" i="2"/>
  <c r="L109" i="2" l="1"/>
  <c r="M109" i="2" s="1"/>
  <c r="I134" i="9"/>
  <c r="F137" i="9"/>
  <c r="L152" i="2"/>
  <c r="N152" i="2" s="1"/>
  <c r="O152" i="2" s="1"/>
  <c r="D127" i="3"/>
  <c r="L154" i="2"/>
  <c r="J304" i="3"/>
  <c r="Y246" i="3"/>
  <c r="X247" i="3"/>
  <c r="L156" i="2" l="1"/>
  <c r="N146" i="2"/>
  <c r="O146" i="2" s="1"/>
  <c r="N149" i="2"/>
  <c r="O149" i="2" s="1"/>
  <c r="G268" i="3"/>
  <c r="L268" i="3" s="1"/>
  <c r="R270" i="3" s="1"/>
  <c r="G272" i="9"/>
  <c r="L272" i="9" s="1"/>
  <c r="Q274" i="9" s="1"/>
  <c r="N147" i="2"/>
  <c r="O147" i="2" s="1"/>
  <c r="N153" i="2"/>
  <c r="O153" i="2" s="1"/>
  <c r="N150" i="2"/>
  <c r="O150" i="2" s="1"/>
  <c r="N151" i="2"/>
  <c r="O151" i="2" s="1"/>
  <c r="N148" i="2"/>
  <c r="O148" i="2" s="1"/>
  <c r="F130" i="3"/>
  <c r="I127" i="3"/>
  <c r="Y247" i="3"/>
  <c r="X248" i="3"/>
  <c r="X249" i="3" l="1"/>
  <c r="Y248" i="3"/>
  <c r="Y249" i="3" l="1"/>
  <c r="X250" i="3"/>
  <c r="X251" i="3" l="1"/>
  <c r="Y250" i="3"/>
  <c r="X252" i="3" l="1"/>
  <c r="Y251" i="3"/>
  <c r="Y252" i="3" l="1"/>
  <c r="X253" i="3"/>
  <c r="Y253" i="3" l="1"/>
  <c r="X254" i="3"/>
  <c r="X255" i="3" l="1"/>
  <c r="Y254" i="3"/>
  <c r="X256" i="3" l="1"/>
  <c r="Y255" i="3"/>
  <c r="X257" i="3" l="1"/>
  <c r="Y256" i="3"/>
  <c r="X258" i="3" l="1"/>
  <c r="Y257" i="3"/>
  <c r="Y258" i="3" l="1"/>
  <c r="X259" i="3"/>
  <c r="Y259" i="3" l="1"/>
  <c r="X260" i="3"/>
  <c r="X261" i="3" l="1"/>
  <c r="Y260" i="3"/>
  <c r="Y261" i="3" l="1"/>
  <c r="X262" i="3"/>
  <c r="Y262" i="3" l="1"/>
  <c r="X263" i="3"/>
  <c r="X264" i="3" l="1"/>
  <c r="Y264" i="3" s="1"/>
  <c r="Y263" i="3"/>
  <c r="Z245" i="3" l="1"/>
  <c r="H228" i="3" s="1"/>
</calcChain>
</file>

<file path=xl/comments1.xml><?xml version="1.0" encoding="utf-8"?>
<comments xmlns="http://schemas.openxmlformats.org/spreadsheetml/2006/main">
  <authors>
    <author>Mathilde COLAS-DERVIN</author>
  </authors>
  <commentList>
    <comment ref="J30" authorId="0" shapeId="0">
      <text>
        <r>
          <rPr>
            <b/>
            <sz val="9"/>
            <color indexed="81"/>
            <rFont val="Tahoma"/>
            <family val="2"/>
          </rPr>
          <t>Coef correcteur de conso des réfrigérateurs en fonction du mois de mesure</t>
        </r>
      </text>
    </comment>
    <comment ref="J31" authorId="0" shapeId="0">
      <text>
        <r>
          <rPr>
            <b/>
            <sz val="9"/>
            <color indexed="81"/>
            <rFont val="Tahoma"/>
            <family val="2"/>
          </rPr>
          <t>Coef correcteur de conso des congélateurs en fonction du mois de mesure</t>
        </r>
      </text>
    </comment>
    <comment ref="L48" authorId="0" shapeId="0">
      <text>
        <r>
          <rPr>
            <b/>
            <sz val="9"/>
            <color indexed="81"/>
            <rFont val="Tahoma"/>
            <family val="2"/>
          </rPr>
          <t>kWh/an</t>
        </r>
      </text>
    </comment>
    <comment ref="M48" authorId="0" shapeId="0">
      <text>
        <r>
          <rPr>
            <b/>
            <sz val="9"/>
            <color indexed="81"/>
            <rFont val="Tahoma"/>
            <family val="2"/>
          </rPr>
          <t>kWh/an</t>
        </r>
      </text>
    </comment>
    <comment ref="K88" authorId="0" shapeId="0">
      <text>
        <r>
          <rPr>
            <b/>
            <sz val="9"/>
            <color indexed="81"/>
            <rFont val="Tahoma"/>
            <family val="2"/>
          </rPr>
          <t>(kWh/an)</t>
        </r>
      </text>
    </comment>
    <comment ref="L88" authorId="0" shapeId="0">
      <text>
        <r>
          <rPr>
            <b/>
            <sz val="9"/>
            <color indexed="81"/>
            <rFont val="Tahoma"/>
            <family val="2"/>
          </rPr>
          <t>(kWh/an)</t>
        </r>
      </text>
    </comment>
    <comment ref="K109" authorId="0" shapeId="0">
      <text>
        <r>
          <rPr>
            <b/>
            <sz val="9"/>
            <color indexed="81"/>
            <rFont val="Tahoma"/>
            <family val="2"/>
          </rPr>
          <t>(kWh/an)</t>
        </r>
      </text>
    </comment>
    <comment ref="L109" authorId="0" shapeId="0">
      <text>
        <r>
          <rPr>
            <b/>
            <sz val="9"/>
            <color indexed="81"/>
            <rFont val="Tahoma"/>
            <family val="2"/>
          </rPr>
          <t>(kWh/an)</t>
        </r>
      </text>
    </comment>
    <comment ref="M109" authorId="0" shapeId="0">
      <text>
        <r>
          <rPr>
            <b/>
            <sz val="9"/>
            <color indexed="81"/>
            <rFont val="Tahoma"/>
            <family val="2"/>
          </rPr>
          <t>(kWh/an)</t>
        </r>
      </text>
    </comment>
  </commentList>
</comments>
</file>

<file path=xl/comments2.xml><?xml version="1.0" encoding="utf-8"?>
<comments xmlns="http://schemas.openxmlformats.org/spreadsheetml/2006/main">
  <authors>
    <author>Aurore</author>
  </authors>
  <commentList>
    <comment ref="I225" authorId="0" shapeId="0">
      <text>
        <r>
          <rPr>
            <sz val="9"/>
            <color indexed="81"/>
            <rFont val="Tahoma"/>
            <family val="2"/>
          </rPr>
          <t>Vous pouvez saisir ici la consommation de votre réfrigérateur ou laisser la valeur par défaut (si elle proche de votre consommation)</t>
        </r>
        <r>
          <rPr>
            <sz val="9"/>
            <color indexed="81"/>
            <rFont val="Tahoma"/>
            <charset val="1"/>
          </rPr>
          <t xml:space="preserve">
</t>
        </r>
      </text>
    </comment>
    <comment ref="I226" authorId="0" shapeId="0">
      <text>
        <r>
          <rPr>
            <b/>
            <sz val="9"/>
            <color indexed="81"/>
            <rFont val="Tahoma"/>
            <family val="2"/>
          </rPr>
          <t>Vous pouvez saisir ici la consommation d'un réfrigérateur que vous souhaitez acheter</t>
        </r>
        <r>
          <rPr>
            <sz val="9"/>
            <color indexed="81"/>
            <rFont val="Tahoma"/>
            <family val="2"/>
          </rPr>
          <t xml:space="preserve">
</t>
        </r>
      </text>
    </comment>
  </commentList>
</comments>
</file>

<file path=xl/sharedStrings.xml><?xml version="1.0" encoding="utf-8"?>
<sst xmlns="http://schemas.openxmlformats.org/spreadsheetml/2006/main" count="654" uniqueCount="340">
  <si>
    <t>Nom</t>
  </si>
  <si>
    <t>Prénom</t>
  </si>
  <si>
    <t>Code Postal</t>
  </si>
  <si>
    <t>Ville</t>
  </si>
  <si>
    <t>Téléphone</t>
  </si>
  <si>
    <t>Courriel</t>
  </si>
  <si>
    <t xml:space="preserve">Période à laquelle ont été </t>
  </si>
  <si>
    <t>Mois</t>
  </si>
  <si>
    <t>Année</t>
  </si>
  <si>
    <t>Nombre de personnes</t>
  </si>
  <si>
    <t>habitant dans le logement</t>
  </si>
  <si>
    <t>Remplissez les cases qui correspondent à vos appareils.</t>
  </si>
  <si>
    <t>ECRANS</t>
  </si>
  <si>
    <t>Type d'écrans</t>
  </si>
  <si>
    <t>ð</t>
  </si>
  <si>
    <t>Cathodique</t>
  </si>
  <si>
    <t>LCD</t>
  </si>
  <si>
    <t>Plasma</t>
  </si>
  <si>
    <t>LED</t>
  </si>
  <si>
    <t>MULTIMEDIA</t>
  </si>
  <si>
    <t>Type d'appareils</t>
  </si>
  <si>
    <t>Box internet</t>
  </si>
  <si>
    <t>ordinateur portable</t>
  </si>
  <si>
    <t>ordinateur fixe (tour)</t>
  </si>
  <si>
    <t>écran d'ordinateur fixe</t>
  </si>
  <si>
    <t>lecteur DVD</t>
  </si>
  <si>
    <t>lecteur Blue-ray</t>
  </si>
  <si>
    <t>Décodeur satellite / récepteur TNT</t>
  </si>
  <si>
    <t>Box télé</t>
  </si>
  <si>
    <t>Home cinéma</t>
  </si>
  <si>
    <t>imprimante</t>
  </si>
  <si>
    <t>scanner</t>
  </si>
  <si>
    <t>LAVE-LINGE</t>
  </si>
  <si>
    <t>Température du cycle</t>
  </si>
  <si>
    <t>Consommation (en kWh)</t>
  </si>
  <si>
    <t>SECHE-LINGE</t>
  </si>
  <si>
    <t>LAVE-VAISSELLE</t>
  </si>
  <si>
    <t>REFRIGERATEUR</t>
  </si>
  <si>
    <t>Type de réfrigérateur</t>
  </si>
  <si>
    <t>Volume (en litres)</t>
  </si>
  <si>
    <t>Avec congélateur interne ou au dessus du réfrigérateur</t>
  </si>
  <si>
    <t>Sans congélateur</t>
  </si>
  <si>
    <t>Avec congélateur en dessous du réfrigérateur</t>
  </si>
  <si>
    <t>Hauteur</t>
  </si>
  <si>
    <t>Volume</t>
  </si>
  <si>
    <t>90 cm</t>
  </si>
  <si>
    <t>100 L</t>
  </si>
  <si>
    <t>150 cm</t>
  </si>
  <si>
    <t>200 L</t>
  </si>
  <si>
    <t>170 cm</t>
  </si>
  <si>
    <t>250-300 L</t>
  </si>
  <si>
    <t>+ de 180 cm</t>
  </si>
  <si>
    <t>300-400 L</t>
  </si>
  <si>
    <t>CONGELATEUR</t>
  </si>
  <si>
    <t>Type de congélateur</t>
  </si>
  <si>
    <t>Armoire</t>
  </si>
  <si>
    <t>Coffre</t>
  </si>
  <si>
    <t>ARMOIRE</t>
  </si>
  <si>
    <t>COFFRE</t>
  </si>
  <si>
    <t>Longueur</t>
  </si>
  <si>
    <t>130 cm</t>
  </si>
  <si>
    <t>150 litres</t>
  </si>
  <si>
    <t>100 cm</t>
  </si>
  <si>
    <t>180 L</t>
  </si>
  <si>
    <t>160 cm</t>
  </si>
  <si>
    <t>200 litres</t>
  </si>
  <si>
    <t>140 cm</t>
  </si>
  <si>
    <t>300 L</t>
  </si>
  <si>
    <t>185 cm</t>
  </si>
  <si>
    <t>270 litres</t>
  </si>
  <si>
    <t>500 L</t>
  </si>
  <si>
    <t>190 cm et +</t>
  </si>
  <si>
    <t>350 litres</t>
  </si>
  <si>
    <t>Pièce</t>
  </si>
  <si>
    <t>Type d'ampoule</t>
  </si>
  <si>
    <t>Puissance (W)</t>
  </si>
  <si>
    <t>Volume du ballon (L)</t>
  </si>
  <si>
    <t>Température mesurée</t>
  </si>
  <si>
    <t>Point de puisage</t>
  </si>
  <si>
    <t>Débit mesuré</t>
  </si>
  <si>
    <t>Robinet cuisine</t>
  </si>
  <si>
    <t>Robinet salle de bain</t>
  </si>
  <si>
    <t>Robinet WC</t>
  </si>
  <si>
    <t>Pommeau de douche</t>
  </si>
  <si>
    <t>Autre robinet</t>
  </si>
  <si>
    <t>Si vous avez une baignoire et que vous prenez des bains, merci de remplir le tableau ci-dessous :</t>
  </si>
  <si>
    <t>Janvier</t>
  </si>
  <si>
    <t>Février</t>
  </si>
  <si>
    <t>Mars</t>
  </si>
  <si>
    <t>Avril</t>
  </si>
  <si>
    <t>Mai</t>
  </si>
  <si>
    <t>Juin</t>
  </si>
  <si>
    <t>Juillet</t>
  </si>
  <si>
    <t>Août</t>
  </si>
  <si>
    <t>Septembre</t>
  </si>
  <si>
    <t>Octobre</t>
  </si>
  <si>
    <t>Novembre</t>
  </si>
  <si>
    <t>Décembre</t>
  </si>
  <si>
    <t>Source:</t>
  </si>
  <si>
    <t>http://www.enertech.fr/docs/mde01.pdf</t>
  </si>
  <si>
    <t>page 13</t>
  </si>
  <si>
    <t>Conso des veilles (kWh/an)</t>
  </si>
  <si>
    <t>Conso en marche (kWh/an)</t>
  </si>
  <si>
    <t>Ordinateur portable</t>
  </si>
  <si>
    <t>Ordinateur fixe (hors écran)</t>
  </si>
  <si>
    <t>Lecteur DVD</t>
  </si>
  <si>
    <t>Lecteur Blue-Ray</t>
  </si>
  <si>
    <t>Magnéstoscope</t>
  </si>
  <si>
    <t>Décodeur satellite</t>
  </si>
  <si>
    <t>Box téléviseur</t>
  </si>
  <si>
    <t>Chaîne Hi-fi</t>
  </si>
  <si>
    <t>Imprimante jet d'encre</t>
  </si>
  <si>
    <t>Imprimante laser</t>
  </si>
  <si>
    <t>Scanner</t>
  </si>
  <si>
    <t>Consommations des veilles</t>
  </si>
  <si>
    <t>Consommations en marche</t>
  </si>
  <si>
    <t>Vos appareils</t>
  </si>
  <si>
    <t>Vos consommations</t>
  </si>
  <si>
    <t>Lave-linge</t>
  </si>
  <si>
    <t>Sèche-linge</t>
  </si>
  <si>
    <t>Le calcul des conso de référence est établi automatiquement en fonction du nombre de cycles</t>
  </si>
  <si>
    <t>Lave-vaisselle</t>
  </si>
  <si>
    <t>janvier</t>
  </si>
  <si>
    <t>fevrier</t>
  </si>
  <si>
    <t>mars</t>
  </si>
  <si>
    <t>avril</t>
  </si>
  <si>
    <t>mai</t>
  </si>
  <si>
    <t>juin</t>
  </si>
  <si>
    <t>juillet</t>
  </si>
  <si>
    <t>août</t>
  </si>
  <si>
    <t>septembre</t>
  </si>
  <si>
    <t>octobre</t>
  </si>
  <si>
    <t>novembre</t>
  </si>
  <si>
    <t>décembre</t>
  </si>
  <si>
    <t>Réfrigérateur</t>
  </si>
  <si>
    <t>Congélateur</t>
  </si>
  <si>
    <t>Appareil énergivores</t>
  </si>
  <si>
    <t>Appareils performants</t>
  </si>
  <si>
    <t xml:space="preserve"> - - - - - - - - - </t>
  </si>
  <si>
    <t>panachage prog.</t>
  </si>
  <si>
    <t>Sèche-Linge</t>
  </si>
  <si>
    <t>Lave-Vaisselle</t>
  </si>
  <si>
    <t>Conso de référence en fonction de la catégorie de matériel (cf. http://www.guide-topten.com/)</t>
  </si>
  <si>
    <t>Valeurs pour un volume supérieur ou égal à 230 L</t>
  </si>
  <si>
    <t>Cong. Armoire</t>
  </si>
  <si>
    <t>Cong. Coffre</t>
  </si>
  <si>
    <t>Buanderie</t>
  </si>
  <si>
    <t>Cellier</t>
  </si>
  <si>
    <t>Chambre</t>
  </si>
  <si>
    <t>Couloir</t>
  </si>
  <si>
    <t>Cuisine</t>
  </si>
  <si>
    <t>Garage</t>
  </si>
  <si>
    <t>Hall d'entrée</t>
  </si>
  <si>
    <t>Salle de bain</t>
  </si>
  <si>
    <t>Salon</t>
  </si>
  <si>
    <t>Toilettes</t>
  </si>
  <si>
    <t>efficacité lumineuse</t>
  </si>
  <si>
    <t xml:space="preserve">Consommation avant remplacement </t>
  </si>
  <si>
    <t xml:space="preserve">Consommation après remplacement </t>
  </si>
  <si>
    <t>Total Conso avant rempl.</t>
  </si>
  <si>
    <t>Total Conso après rempl.</t>
  </si>
  <si>
    <t>Economies réalisées</t>
  </si>
  <si>
    <t>Les pertes journalières :</t>
  </si>
  <si>
    <t xml:space="preserve">Température de consigne optimale </t>
  </si>
  <si>
    <t>Votre température de consigne</t>
  </si>
  <si>
    <t>cr moyen</t>
  </si>
  <si>
    <t>dépend de l'isolation du ballon</t>
  </si>
  <si>
    <t xml:space="preserve">ballon </t>
  </si>
  <si>
    <t>Q=</t>
  </si>
  <si>
    <t>Wh/j</t>
  </si>
  <si>
    <t>kWh/an</t>
  </si>
  <si>
    <t>Robinet toilettes</t>
  </si>
  <si>
    <t>Gaspi</t>
  </si>
  <si>
    <t>Vous</t>
  </si>
  <si>
    <t>Eco</t>
  </si>
  <si>
    <t>débit max</t>
  </si>
  <si>
    <t>débit mesuré</t>
  </si>
  <si>
    <t>débit min</t>
  </si>
  <si>
    <t>Somme conso gaspi</t>
  </si>
  <si>
    <t>Somme conso éco</t>
  </si>
  <si>
    <t>Douche</t>
  </si>
  <si>
    <t>Bains</t>
  </si>
  <si>
    <t>Conso Gaspi</t>
  </si>
  <si>
    <t>Conso Eco</t>
  </si>
  <si>
    <t>Total conso</t>
  </si>
  <si>
    <t>Appareils en marche</t>
  </si>
  <si>
    <t>Appareils en veille</t>
  </si>
  <si>
    <t>Eclairage</t>
  </si>
  <si>
    <t>Ballon d'eau chaude</t>
  </si>
  <si>
    <t>hors chauffage et ECS</t>
  </si>
  <si>
    <t>source : ADEME</t>
  </si>
  <si>
    <t>Case bleue : à remplir manuellement</t>
  </si>
  <si>
    <t>Halogène</t>
  </si>
  <si>
    <t>Incandescence</t>
  </si>
  <si>
    <t>Basse consommation</t>
  </si>
  <si>
    <t>Débit mesuré (L/min)</t>
  </si>
  <si>
    <t>Période à laquelle ont été effectué les mesures</t>
  </si>
  <si>
    <t>Nombre de personnes présentes au foyer</t>
  </si>
  <si>
    <t>Quelques définitions de base</t>
  </si>
  <si>
    <t>Dans les résultats suivants, les consommations sont exprimées en kWh par an.</t>
  </si>
  <si>
    <t>une place de cinéma</t>
  </si>
  <si>
    <t>un CD</t>
  </si>
  <si>
    <t>un Beau livre</t>
  </si>
  <si>
    <t>une place de concert</t>
  </si>
  <si>
    <t>un menu complet</t>
  </si>
  <si>
    <t>une demi-pension en chambre d'hôte</t>
  </si>
  <si>
    <t>une demi-pension à l'hôtel</t>
  </si>
  <si>
    <t>50 - 80 kWh</t>
  </si>
  <si>
    <t>80 - 120 kWh</t>
  </si>
  <si>
    <t>120 - 160 kWh</t>
  </si>
  <si>
    <t>160 - 200 kWh</t>
  </si>
  <si>
    <t>200 - 250 kWh</t>
  </si>
  <si>
    <t>250 - 350 kWh</t>
  </si>
  <si>
    <t>350 - 500 kWh</t>
  </si>
  <si>
    <t>500 - 700 kWh</t>
  </si>
  <si>
    <t>La consommation totale de vos veilles inutiles :</t>
  </si>
  <si>
    <t>soit</t>
  </si>
  <si>
    <t xml:space="preserve"> l'équivalent d'</t>
  </si>
  <si>
    <r>
      <rPr>
        <i/>
        <u/>
        <sz val="8"/>
        <rFont val="Century Gothic"/>
        <family val="2"/>
      </rPr>
      <t>Source</t>
    </r>
    <r>
      <rPr>
        <i/>
        <sz val="8"/>
        <rFont val="Century Gothic"/>
        <family val="2"/>
      </rPr>
      <t xml:space="preserve"> : ADEME</t>
    </r>
  </si>
  <si>
    <t>Coût de fonctionnement d'un ancien modèle :</t>
  </si>
  <si>
    <t>kWh soit</t>
  </si>
  <si>
    <t>€/an</t>
  </si>
  <si>
    <t xml:space="preserve">Coût de fonctionnement d'un modèle performant : </t>
  </si>
  <si>
    <t>Coût d'achat du modèle performant :</t>
  </si>
  <si>
    <t>(source http://www.guidetopten.fr/)</t>
  </si>
  <si>
    <t>Cet investissement est amorti en moins de</t>
  </si>
  <si>
    <t>Voici l'évolution de vos dépenses sur 20 ans, en estimant une augmentation du prix de l'électricité de</t>
  </si>
  <si>
    <t>/an (source AGEDEN) :</t>
  </si>
  <si>
    <t>d'économie par an</t>
  </si>
  <si>
    <t xml:space="preserve">Les ampoules à LED ont une durée de vie d'au moins 10 ans, cela representent donc une économie de plus de </t>
  </si>
  <si>
    <t xml:space="preserve">Ordre de grandeur du prix de l'énergie électrique et des abonnements </t>
  </si>
  <si>
    <t>TARIF BLEU EDF réglementé</t>
  </si>
  <si>
    <t>Puissance souscrite (kVA)</t>
  </si>
  <si>
    <t>Abonnement annuel
(€ TTC)</t>
  </si>
  <si>
    <t>Prix du kWh
(cts € TTC/kWh)</t>
  </si>
  <si>
    <t>Réglage disjoncteur (A)</t>
  </si>
  <si>
    <t>Abonnement annuel (€ TTC)</t>
  </si>
  <si>
    <t>Heures pleines</t>
  </si>
  <si>
    <t>Heures creuses</t>
  </si>
  <si>
    <t xml:space="preserve">en moins = </t>
  </si>
  <si>
    <t>Remarque :</t>
  </si>
  <si>
    <t>Une partie de l'eau utilisée est de l'eau chaude.</t>
  </si>
  <si>
    <t xml:space="preserve">En réalisant des économies d'eau … </t>
  </si>
  <si>
    <t>… vous réaliserez donc également des économies d'énergie.</t>
  </si>
  <si>
    <t>Pour aller plus loin…</t>
  </si>
  <si>
    <t>http://www.guide-topten.com</t>
  </si>
  <si>
    <t>http://www.topten.ch/index.php?page=francais</t>
  </si>
  <si>
    <t>http://www.jeconomiseleau.org</t>
  </si>
  <si>
    <t>http://www.energie-environnement.ch</t>
  </si>
  <si>
    <t>Pour toute information complémentaire, n'hésitez pas à nous contacter :</t>
  </si>
  <si>
    <r>
      <t xml:space="preserve">Les missions de notre association sont de sensibiliser le grand public et les collectivités à l’utilisation rationnelle de l’énergie, et de favoriser le développement des énergies renouvelables.
</t>
    </r>
    <r>
      <rPr>
        <sz val="10"/>
        <color rgb="FFFF0000"/>
        <rFont val="Arial"/>
        <family val="2"/>
      </rPr>
      <t/>
    </r>
  </si>
  <si>
    <r>
      <t xml:space="preserve">Si vous souhaitez soutenir nos actions,  vous pouvez nous retourner le bulletin d’adhésion en le téléchargeant ici </t>
    </r>
    <r>
      <rPr>
        <u/>
        <sz val="10"/>
        <color rgb="FF0000FF"/>
        <rFont val="Arial"/>
        <family val="2"/>
      </rPr>
      <t>http://www.ageden38.org/L-AGEDEN/Comment-adherer</t>
    </r>
  </si>
  <si>
    <t>un plat du jour</t>
  </si>
  <si>
    <t>Vos consommations en détails :</t>
  </si>
  <si>
    <t>Bilan de vos consommations d'électricité spécifique</t>
  </si>
  <si>
    <t xml:space="preserve">Consommations électriques de vos veilles </t>
  </si>
  <si>
    <t>Consommations électriques de vos appareils de lavage</t>
  </si>
  <si>
    <t>Consommations électriques de vos appareils de froid</t>
  </si>
  <si>
    <t>Consommations électriques de vos éclairages</t>
  </si>
  <si>
    <t>Consommations liées au pertes de votre ballon d'eau chaude</t>
  </si>
  <si>
    <t>Vos consommations d'eau</t>
  </si>
  <si>
    <t>Avez-vous une chasse d'eau double débit ?</t>
  </si>
  <si>
    <r>
      <t xml:space="preserve">ð </t>
    </r>
    <r>
      <rPr>
        <sz val="12"/>
        <color theme="1"/>
        <rFont val="Calibri"/>
        <family val="2"/>
        <scheme val="minor"/>
      </rPr>
      <t>Oui</t>
    </r>
  </si>
  <si>
    <r>
      <t xml:space="preserve">ð </t>
    </r>
    <r>
      <rPr>
        <sz val="12"/>
        <color theme="1"/>
        <rFont val="Calibri"/>
        <family val="2"/>
        <scheme val="minor"/>
      </rPr>
      <t>Non</t>
    </r>
  </si>
  <si>
    <t>Oui</t>
  </si>
  <si>
    <t>Non</t>
  </si>
  <si>
    <t>Année d'achat</t>
  </si>
  <si>
    <r>
      <rPr>
        <b/>
        <sz val="11"/>
        <color rgb="FFFF0000"/>
        <rFont val="Comic Sans MS"/>
        <family val="4"/>
      </rPr>
      <t>Le Watt (W) :</t>
    </r>
    <r>
      <rPr>
        <sz val="11"/>
        <color rgb="FFFF0000"/>
        <rFont val="Comic Sans MS"/>
        <family val="4"/>
      </rPr>
      <t xml:space="preserve"> </t>
    </r>
    <r>
      <rPr>
        <sz val="11"/>
        <rFont val="Comic Sans MS"/>
        <family val="4"/>
      </rPr>
      <t xml:space="preserve">
C'est une unité de </t>
    </r>
    <r>
      <rPr>
        <b/>
        <sz val="11"/>
        <rFont val="Comic Sans MS"/>
        <family val="4"/>
      </rPr>
      <t>puissance énergétique</t>
    </r>
    <r>
      <rPr>
        <sz val="11"/>
        <rFont val="Comic Sans MS"/>
        <family val="4"/>
      </rPr>
      <t xml:space="preserve">, autrement dit de quantité d'énergie consommée chaque seconde (1 Watt = 1 Joule par seconde). Ainsi, une ampoule de 100 Watts consomme chaque seconde cinq fois plus d'énergie qu'une ampoule de 20 Watts (cinq fois 20W=100W); à l'usage, elle coûtera donc cinq fois plus cher en électricité.
Un "kiloWatt" signifie mille Watts.
Toutes les lampes et tous les appareils électriques indiquent la puissance qu'ils nécessitent pour fonctionner. </t>
    </r>
    <r>
      <rPr>
        <b/>
        <sz val="11"/>
        <rFont val="Comic Sans MS"/>
        <family val="4"/>
      </rPr>
      <t>Certains appareils soutirent même quelques Watts lorsqu'ils sont apparemment hors fonction (consommation dite "de veille" ou "cachée") - mais c'est rarement signalé.</t>
    </r>
  </si>
  <si>
    <t>A METTRE PAR ICI ATTENTION AUX FORMULES</t>
  </si>
  <si>
    <t>Sans remplacement</t>
  </si>
  <si>
    <t>Avec remplacement</t>
  </si>
  <si>
    <r>
      <rPr>
        <b/>
        <u/>
        <sz val="11"/>
        <rFont val="Comic Sans MS"/>
        <family val="4"/>
      </rPr>
      <t>Cas concrêt :</t>
    </r>
    <r>
      <rPr>
        <b/>
        <sz val="11"/>
        <rFont val="Comic Sans MS"/>
        <family val="4"/>
      </rPr>
      <t xml:space="preserve"> remplacement d'un réfrigérateur-congélateur de plus de 10 ans par un modèle neuf performant (étiquette A+)</t>
    </r>
  </si>
  <si>
    <t>En remplaçant vos ampoules actuelles par des ampoules led, l'économie est de :</t>
  </si>
  <si>
    <t>par an</t>
  </si>
  <si>
    <r>
      <t xml:space="preserve">Option Base (prix TTC du kWh identique 24h/24h)
</t>
    </r>
    <r>
      <rPr>
        <sz val="11"/>
        <rFont val="Arial"/>
        <family val="2"/>
      </rPr>
      <t>Prix Métropole au 01/01/2016</t>
    </r>
  </si>
  <si>
    <r>
      <t xml:space="preserve">Option Heures creuses (variation du prix TTC du kWh sur 24h)
</t>
    </r>
    <r>
      <rPr>
        <sz val="11"/>
        <rFont val="Arial"/>
        <family val="2"/>
      </rPr>
      <t>Prix Métropole au 01/01/2016</t>
    </r>
  </si>
  <si>
    <r>
      <t>N'hésitez pas à contacter à nouveau les conseillers de l’Espace Info-Energie : ils peuvent vous apporter une information objective et gratuite. Nous vous invitons aussi à consulter notre site (</t>
    </r>
    <r>
      <rPr>
        <u/>
        <sz val="10"/>
        <color rgb="FF0000FF"/>
        <rFont val="Arial"/>
        <family val="2"/>
      </rPr>
      <t>www.infoenergie38.org</t>
    </r>
    <r>
      <rPr>
        <sz val="10"/>
        <rFont val="Arial"/>
        <family val="2"/>
      </rPr>
      <t>) et le site de l'ADEME (</t>
    </r>
    <r>
      <rPr>
        <u/>
        <sz val="10"/>
        <color rgb="FF0000FF"/>
        <rFont val="Arial"/>
        <family val="2"/>
      </rPr>
      <t>www.ademe.fr</t>
    </r>
    <r>
      <rPr>
        <sz val="10"/>
        <rFont val="Arial"/>
        <family val="2"/>
      </rPr>
      <t>). Aussi, vous êtes conviés aux diverses manifestations organisées par l’Espace Info Energie, consultables sur l’agenda de notre site internet.</t>
    </r>
  </si>
  <si>
    <r>
      <rPr>
        <b/>
        <i/>
        <sz val="11"/>
        <rFont val="Comic Sans MS"/>
        <family val="4"/>
      </rPr>
      <t>Remarque :</t>
    </r>
    <r>
      <rPr>
        <sz val="11"/>
        <rFont val="Comic Sans MS"/>
        <family val="4"/>
      </rPr>
      <t xml:space="preserve"> L</t>
    </r>
    <r>
      <rPr>
        <i/>
        <sz val="11"/>
        <rFont val="Comic Sans MS"/>
        <family val="4"/>
      </rPr>
      <t>es prix TTC du kWh électrique sont indiqués un peu plus bas dans ce document.</t>
    </r>
  </si>
  <si>
    <r>
      <rPr>
        <b/>
        <sz val="11"/>
        <color rgb="FFFF0000"/>
        <rFont val="Comic Sans MS"/>
        <family val="4"/>
      </rPr>
      <t>Les veilles inutiles :</t>
    </r>
    <r>
      <rPr>
        <sz val="11"/>
        <rFont val="Comic Sans MS"/>
        <family val="4"/>
      </rPr>
      <t xml:space="preserve">
Dans cet outil de calcul, nous considérons qu'un appareil en fonctionnement mais dont on ne se sert pas (exemple : la box internet la nuit) constitue une veille inutile. De la même manière, les veilles classiques (exemple : le téléviseur en attente du signal d'allumage de la télécommande) sont toutes considérées comme des veilles inutiles.</t>
    </r>
  </si>
  <si>
    <t>&lt; 50 kWh</t>
  </si>
  <si>
    <t>&gt; 700 kWh</t>
  </si>
  <si>
    <t>*Si vous avez renseigné plusieurs réfrigérateurs et/ou congélateurs les consommations</t>
  </si>
  <si>
    <t xml:space="preserve"> affichées sur les graphiques sont le cumuls des appareils.</t>
  </si>
  <si>
    <t>Votre consommation d'électricité spécifique
(hors chauffage et ECS*)</t>
  </si>
  <si>
    <t>Chasse d'eau simple débit</t>
  </si>
  <si>
    <t>Chasse d'eau double débit</t>
  </si>
  <si>
    <t>Grand débit</t>
  </si>
  <si>
    <t>Petit débit</t>
  </si>
  <si>
    <t>Consommations d'une chasse d'eau/chasse tirée :</t>
  </si>
  <si>
    <r>
      <rPr>
        <b/>
        <sz val="11"/>
        <color rgb="FFFF0000"/>
        <rFont val="Comic Sans MS"/>
        <family val="4"/>
      </rPr>
      <t>Les veilles inutiles :</t>
    </r>
    <r>
      <rPr>
        <sz val="11"/>
        <rFont val="Comic Sans MS"/>
        <family val="4"/>
      </rPr>
      <t xml:space="preserve">
Dans cet outil de calcul, nous considérons qu'un appareil en fonctionnement mais dont on ne se sert pas (exemple : la box internet la nuit)
constitue une veille inutile. De la même manière, les veilles classiques (exemple : le téléviseur en attente du signal d'allumage de la télécommande) sont toutes considérées comme des veilles inutiles.</t>
    </r>
  </si>
  <si>
    <t>Somme de vos conso par point de puisage</t>
  </si>
  <si>
    <t>Conso gaspi</t>
  </si>
  <si>
    <t>Conso éco</t>
  </si>
  <si>
    <t>Avez-vous une chasse d'eau à double débit ?</t>
  </si>
  <si>
    <t>une poignée d'€</t>
  </si>
  <si>
    <t>un beau cadeau !</t>
  </si>
  <si>
    <r>
      <rPr>
        <b/>
        <sz val="11"/>
        <color rgb="FFFF0000"/>
        <rFont val="Comic Sans MS"/>
        <family val="4"/>
      </rPr>
      <t xml:space="preserve">Le kiloWattheure (kWh) : </t>
    </r>
    <r>
      <rPr>
        <sz val="11"/>
        <rFont val="Comic Sans MS"/>
        <family val="4"/>
      </rPr>
      <t xml:space="preserve">
C'est une unité de </t>
    </r>
    <r>
      <rPr>
        <b/>
        <sz val="11"/>
        <rFont val="Comic Sans MS"/>
        <family val="4"/>
      </rPr>
      <t>quantité d'énergie</t>
    </r>
    <r>
      <rPr>
        <sz val="11"/>
        <rFont val="Comic Sans MS"/>
        <family val="4"/>
      </rPr>
      <t>. kilo-Watt-heure (kWh) signifie "1000 Watts pendant une heure". C'est, par exemple, l'énergie électrique consommée par dix ampoules de 100 W allumées pendant une heure. Ou celle de 10 ampoules fluocompactes de 20 W qui produiront autant de lumière – mais pendant 5 heures.  Un tableau page 4 précise les prix TTC du kWh électrique aux tarifs réglementés.</t>
    </r>
  </si>
  <si>
    <r>
      <t>Le prix du m</t>
    </r>
    <r>
      <rPr>
        <vertAlign val="superscript"/>
        <sz val="11"/>
        <rFont val="Comic Sans MS"/>
        <family val="4"/>
      </rPr>
      <t>3</t>
    </r>
    <r>
      <rPr>
        <sz val="11"/>
        <rFont val="Comic Sans MS"/>
        <family val="4"/>
      </rPr>
      <t xml:space="preserve"> en Isère varie de </t>
    </r>
    <r>
      <rPr>
        <b/>
        <sz val="11"/>
        <rFont val="Comic Sans MS"/>
        <family val="4"/>
      </rPr>
      <t>2,5 à 3,5 € TTC</t>
    </r>
    <r>
      <rPr>
        <sz val="11"/>
        <rFont val="Comic Sans MS"/>
        <family val="4"/>
      </rPr>
      <t xml:space="preserve"> environ en fonction des communes.</t>
    </r>
  </si>
  <si>
    <r>
      <t>Le prix du m</t>
    </r>
    <r>
      <rPr>
        <vertAlign val="superscript"/>
        <sz val="11"/>
        <rFont val="Comic Sans MS"/>
        <family val="4"/>
      </rPr>
      <t>3</t>
    </r>
    <r>
      <rPr>
        <sz val="11"/>
        <rFont val="Comic Sans MS"/>
        <family val="4"/>
      </rPr>
      <t xml:space="preserve"> en Isère varie de </t>
    </r>
    <r>
      <rPr>
        <b/>
        <sz val="11"/>
        <rFont val="Comic Sans MS"/>
        <family val="4"/>
      </rPr>
      <t>2,5 à 3,5 € TTC</t>
    </r>
    <r>
      <rPr>
        <sz val="11"/>
        <rFont val="Comic Sans MS"/>
        <family val="4"/>
      </rPr>
      <t xml:space="preserve"> </t>
    </r>
  </si>
  <si>
    <t>environ en fonction des communes.</t>
  </si>
  <si>
    <t>exemple : LCD</t>
  </si>
  <si>
    <t>exemple : Box internet</t>
  </si>
  <si>
    <t>exemple : 40,0 °C</t>
  </si>
  <si>
    <t>exemple : 50,0 °C</t>
  </si>
  <si>
    <t>exemple : 60,0 °C</t>
  </si>
  <si>
    <t>exemple :
Avec congélateur interne ou au dessus du réfrigérateur</t>
  </si>
  <si>
    <t>exemple : Armoire</t>
  </si>
  <si>
    <t>exemple : Salon</t>
  </si>
  <si>
    <t>exemple : Robinet cuisine</t>
  </si>
  <si>
    <t>exemple : Cathodique</t>
  </si>
  <si>
    <t>http://www.infoenergie38.org</t>
  </si>
  <si>
    <t>C'est normal que le lien Ademe soit décalé : c'est pour qu'il ne le soit pas lors de l'enregistrement pdf</t>
  </si>
  <si>
    <t>effectuées les mesures</t>
  </si>
  <si>
    <t>Puissance de l'appareil en utilisation (W)</t>
  </si>
  <si>
    <t>Puissance de l'appareil hors utilisation (W)</t>
  </si>
  <si>
    <t>Nombre de cycles par semaine</t>
  </si>
  <si>
    <t>Nombre de bains par semaine (pour l'ensemble du foyer)</t>
  </si>
  <si>
    <t>Magnétoscope</t>
  </si>
  <si>
    <t>Chaine-Hifi</t>
  </si>
  <si>
    <t>Case verte : à remplir avec le menu déroulant en cliquant sur la case puis sur la flèche ou en saisissant manuellement le cas échéant</t>
  </si>
  <si>
    <t>Console jeu vidéo</t>
  </si>
  <si>
    <t>Américain</t>
  </si>
  <si>
    <t>REFRIGERATEUR OU REFRIGERATEUR/CONGELATEUR</t>
  </si>
  <si>
    <t>Durée d'utilisation (hh:mm)</t>
  </si>
  <si>
    <t>Durée d'utilisation par jour (hh:mm)</t>
  </si>
  <si>
    <t>Dans les formules ci-dessous le *1440 sert à avoir la bonne valeur en m3 parce que le temps d'utilisation est issu d'une cellule au format heure. Ca correspond à 60min*24h</t>
  </si>
  <si>
    <t>sources : http://www.guide-topten.com/ sauf frigo américain : boulanger</t>
  </si>
  <si>
    <t>Efficacité lumineuse LED :</t>
  </si>
  <si>
    <t>Précisions sur les valeurs de références</t>
  </si>
  <si>
    <r>
      <rPr>
        <b/>
        <sz val="11"/>
        <color rgb="FFFF0000"/>
        <rFont val="Comic Sans MS"/>
        <family val="4"/>
      </rPr>
      <t>Conso gaspi et conso éco :</t>
    </r>
    <r>
      <rPr>
        <sz val="11"/>
        <rFont val="Comic Sans MS"/>
        <family val="4"/>
      </rPr>
      <t xml:space="preserve">
Les valeurs données sont sur la base d'une utilisation identique à celle que vous avez renseignée, mais avec l'hypothèse de l'utilisation d'un appareil énergivore et d'un appareil économe.
Pour les appareils de froid, les valeurs de références éco et gaspi sont pour des volumes égaux ou supérieurs à 230 L.
Pour les appareils de lavage, les valeurs de références éco et gaspi sont basées sur :
Lave linge : 220 cycles/an avec panachage de programme
Sèche linge : 160 cycles/an avec panachage de programme
Lave vaisselle : 280 cycles/an avec panachage de programme</t>
    </r>
  </si>
  <si>
    <t>Espace Info Energie de l'Isère :</t>
  </si>
  <si>
    <t>Guide d'achat d'appareil électroménager performant :</t>
  </si>
  <si>
    <t>Infos sur les économies d'eau :</t>
  </si>
  <si>
    <t>Informations sur la consommation, l'économie d'énergie et l'environnement :</t>
  </si>
  <si>
    <t>Site du médiateur de l'énergie pour comparer toutes les offres des fournisseurs d'énergie :</t>
  </si>
  <si>
    <t>http://www.energie-info.fr/</t>
  </si>
  <si>
    <r>
      <t>P</t>
    </r>
    <r>
      <rPr>
        <vertAlign val="subscript"/>
        <sz val="10"/>
        <color theme="0" tint="-0.249977111117893"/>
        <rFont val="Arial"/>
        <family val="2"/>
      </rPr>
      <t>tot</t>
    </r>
    <r>
      <rPr>
        <sz val="10"/>
        <color theme="0" tint="-0.249977111117893"/>
        <rFont val="Arial"/>
        <family val="2"/>
      </rPr>
      <t xml:space="preserve"> veilles (W)</t>
    </r>
  </si>
  <si>
    <r>
      <t>P</t>
    </r>
    <r>
      <rPr>
        <vertAlign val="subscript"/>
        <sz val="10"/>
        <color theme="0" tint="-0.249977111117893"/>
        <rFont val="Arial"/>
        <family val="2"/>
      </rPr>
      <t>tot</t>
    </r>
    <r>
      <rPr>
        <sz val="10"/>
        <color theme="0" tint="-0.249977111117893"/>
        <rFont val="Arial"/>
        <family val="2"/>
      </rPr>
      <t xml:space="preserve"> marche (W)</t>
    </r>
  </si>
  <si>
    <r>
      <t>Q</t>
    </r>
    <r>
      <rPr>
        <vertAlign val="subscript"/>
        <sz val="10"/>
        <color theme="0" tint="-0.249977111117893"/>
        <rFont val="Verdana"/>
        <family val="2"/>
      </rPr>
      <t>stock_ECS</t>
    </r>
    <r>
      <rPr>
        <sz val="10"/>
        <color theme="0" tint="-0.249977111117893"/>
        <rFont val="Verdana"/>
        <family val="2"/>
      </rPr>
      <t xml:space="preserve"> = V x Cr x (T</t>
    </r>
    <r>
      <rPr>
        <vertAlign val="subscript"/>
        <sz val="10"/>
        <color theme="0" tint="-0.249977111117893"/>
        <rFont val="Verdana"/>
        <family val="2"/>
      </rPr>
      <t>eau</t>
    </r>
    <r>
      <rPr>
        <sz val="10"/>
        <color theme="0" tint="-0.249977111117893"/>
        <rFont val="Verdana"/>
        <family val="2"/>
      </rPr>
      <t xml:space="preserve"> - Ti)</t>
    </r>
  </si>
  <si>
    <r>
      <t xml:space="preserve">Consommation d'électricité spécifique (hors chauffage et ECS*) moyenne française             </t>
    </r>
    <r>
      <rPr>
        <i/>
        <sz val="10"/>
        <color theme="0" tint="-0.249977111117893"/>
        <rFont val="Trebuchet MS"/>
        <family val="2"/>
      </rPr>
      <t>source : ADEME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</si>
</sst>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0.0&quot; W&quot;"/>
    <numFmt numFmtId="165" formatCode="0.0&quot; L&quot;"/>
    <numFmt numFmtId="166" formatCode="0&quot; kWh/an&quot;"/>
    <numFmt numFmtId="167" formatCode="0&quot; cycles/an&quot;"/>
    <numFmt numFmtId="168" formatCode="#,##0.00\ &quot;€&quot;"/>
    <numFmt numFmtId="169" formatCode="0.0&quot; °C&quot;"/>
    <numFmt numFmtId="170" formatCode="0&quot; L&quot;"/>
    <numFmt numFmtId="171" formatCode="0.0&quot; L/min&quot;"/>
    <numFmt numFmtId="172" formatCode="0.0"/>
    <numFmt numFmtId="173" formatCode="0.0&quot; h/j&quot;"/>
    <numFmt numFmtId="174" formatCode="0.0&quot; kWh&quot;"/>
    <numFmt numFmtId="175" formatCode="[$-40C]mmmm\ yyyy;@"/>
    <numFmt numFmtId="176" formatCode="00&quot;°C&quot;"/>
    <numFmt numFmtId="177" formatCode="#,##0.00&quot; kWh&quot;"/>
    <numFmt numFmtId="178" formatCode="0.0&quot; kWh/an&quot;"/>
    <numFmt numFmtId="179" formatCode="#,##0.0\ &quot;€&quot;"/>
    <numFmt numFmtId="180" formatCode="0&quot; W&quot;"/>
    <numFmt numFmtId="181" formatCode="0&quot; min&quot;"/>
    <numFmt numFmtId="182" formatCode="0.0&quot; L/j&quot;"/>
    <numFmt numFmtId="183" formatCode="0&quot; kWh&quot;"/>
    <numFmt numFmtId="184" formatCode="0&quot; €&quot;"/>
    <numFmt numFmtId="185" formatCode="0&quot; ans.&quot;"/>
    <numFmt numFmtId="186" formatCode="0.0%"/>
    <numFmt numFmtId="187" formatCode="0&quot; °C&quot;"/>
    <numFmt numFmtId="188" formatCode="0.00&quot; €&quot;"/>
    <numFmt numFmtId="189" formatCode="0&quot; min/j&quot;"/>
    <numFmt numFmtId="190" formatCode="0&quot; m3&quot;"/>
    <numFmt numFmtId="191" formatCode="h:mm;@"/>
    <numFmt numFmtId="192" formatCode="0.00&quot; W&quot;"/>
  </numFmts>
  <fonts count="77" x14ac:knownFonts="1">
    <font>
      <sz val="11"/>
      <color theme="1"/>
      <name val="Calibri"/>
      <family val="2"/>
      <scheme val="minor"/>
    </font>
    <font>
      <b/>
      <sz val="11"/>
      <color theme="1"/>
      <name val="Calibri"/>
      <family val="2"/>
      <scheme val="minor"/>
    </font>
    <font>
      <i/>
      <sz val="12"/>
      <name val="Calibri"/>
      <family val="2"/>
      <scheme val="minor"/>
    </font>
    <font>
      <i/>
      <sz val="10"/>
      <name val="Arial"/>
      <family val="2"/>
    </font>
    <font>
      <sz val="10"/>
      <name val="Arial"/>
      <family val="2"/>
    </font>
    <font>
      <b/>
      <i/>
      <sz val="12"/>
      <color theme="5"/>
      <name val="Comic Sans MS"/>
      <family val="4"/>
    </font>
    <font>
      <b/>
      <sz val="14"/>
      <color theme="1"/>
      <name val="Calibri"/>
      <family val="2"/>
      <scheme val="minor"/>
    </font>
    <font>
      <b/>
      <sz val="12"/>
      <color theme="1"/>
      <name val="Calibri"/>
      <family val="2"/>
      <scheme val="minor"/>
    </font>
    <font>
      <sz val="12"/>
      <color theme="1"/>
      <name val="Calibri"/>
      <family val="2"/>
      <scheme val="minor"/>
    </font>
    <font>
      <sz val="12"/>
      <color theme="1"/>
      <name val="Symbol"/>
      <family val="1"/>
      <charset val="2"/>
    </font>
    <font>
      <sz val="12"/>
      <color rgb="FF000000"/>
      <name val="Calibri"/>
      <family val="2"/>
      <scheme val="minor"/>
    </font>
    <font>
      <b/>
      <i/>
      <sz val="11"/>
      <color theme="1"/>
      <name val="Calibri"/>
      <family val="2"/>
      <scheme val="minor"/>
    </font>
    <font>
      <sz val="10"/>
      <color theme="0" tint="-0.249977111117893"/>
      <name val="Arial"/>
      <family val="2"/>
    </font>
    <font>
      <sz val="10"/>
      <color rgb="FFFF0000"/>
      <name val="Arial"/>
      <family val="2"/>
    </font>
    <font>
      <u/>
      <sz val="10"/>
      <color indexed="12"/>
      <name val="Arial"/>
      <family val="2"/>
    </font>
    <font>
      <b/>
      <sz val="9"/>
      <color indexed="81"/>
      <name val="Tahoma"/>
      <family val="2"/>
    </font>
    <font>
      <sz val="10"/>
      <name val="Arial"/>
      <family val="2"/>
    </font>
    <font>
      <b/>
      <sz val="13"/>
      <name val="Century Gothic"/>
      <family val="2"/>
    </font>
    <font>
      <sz val="11"/>
      <name val="Comic Sans MS"/>
      <family val="4"/>
    </font>
    <font>
      <b/>
      <sz val="11"/>
      <color rgb="FFFF0000"/>
      <name val="Comic Sans MS"/>
      <family val="4"/>
    </font>
    <font>
      <sz val="11"/>
      <color rgb="FFFF0000"/>
      <name val="Comic Sans MS"/>
      <family val="4"/>
    </font>
    <font>
      <b/>
      <sz val="11"/>
      <name val="Comic Sans MS"/>
      <family val="4"/>
    </font>
    <font>
      <sz val="11"/>
      <name val="Century Gothic"/>
      <family val="2"/>
    </font>
    <font>
      <b/>
      <i/>
      <u/>
      <sz val="10"/>
      <name val="Arial"/>
      <family val="2"/>
    </font>
    <font>
      <b/>
      <sz val="11"/>
      <color theme="9" tint="-0.249977111117893"/>
      <name val="Comic Sans MS"/>
      <family val="4"/>
    </font>
    <font>
      <b/>
      <sz val="14"/>
      <color rgb="FFFF0000"/>
      <name val="Comic Sans MS"/>
      <family val="4"/>
    </font>
    <font>
      <b/>
      <i/>
      <sz val="10"/>
      <name val="Arial"/>
      <family val="2"/>
    </font>
    <font>
      <b/>
      <sz val="10"/>
      <color theme="0" tint="-0.249977111117893"/>
      <name val="Arial"/>
      <family val="2"/>
    </font>
    <font>
      <b/>
      <sz val="10"/>
      <color theme="0" tint="-4.9989318521683403E-2"/>
      <name val="Arial"/>
      <family val="2"/>
    </font>
    <font>
      <b/>
      <sz val="10"/>
      <name val="Arial"/>
      <family val="2"/>
    </font>
    <font>
      <i/>
      <sz val="8"/>
      <name val="Century Gothic"/>
      <family val="2"/>
    </font>
    <font>
      <i/>
      <u/>
      <sz val="8"/>
      <name val="Century Gothic"/>
      <family val="2"/>
    </font>
    <font>
      <sz val="10"/>
      <name val="Trebuchet MS"/>
      <family val="2"/>
    </font>
    <font>
      <b/>
      <i/>
      <sz val="11"/>
      <name val="Comic Sans MS"/>
      <family val="4"/>
    </font>
    <font>
      <i/>
      <sz val="11"/>
      <name val="Comic Sans MS"/>
      <family val="4"/>
    </font>
    <font>
      <b/>
      <sz val="10"/>
      <name val="Trebuchet MS"/>
      <family val="2"/>
    </font>
    <font>
      <b/>
      <i/>
      <sz val="10"/>
      <color theme="0" tint="-0.249977111117893"/>
      <name val="Arial"/>
      <family val="2"/>
    </font>
    <font>
      <b/>
      <sz val="11"/>
      <color theme="0" tint="-0.249977111117893"/>
      <name val="Comic Sans MS"/>
      <family val="4"/>
    </font>
    <font>
      <b/>
      <u/>
      <sz val="11"/>
      <name val="Comic Sans MS"/>
      <family val="4"/>
    </font>
    <font>
      <b/>
      <sz val="11"/>
      <name val="Century Gothic"/>
      <family val="2"/>
    </font>
    <font>
      <b/>
      <sz val="14"/>
      <color rgb="FFFF0000"/>
      <name val="Century Gothic"/>
      <family val="2"/>
    </font>
    <font>
      <b/>
      <sz val="10"/>
      <name val="Comic Sans MS"/>
      <family val="4"/>
    </font>
    <font>
      <sz val="18"/>
      <color rgb="FFFF0000"/>
      <name val="Comic Sans MS"/>
      <family val="4"/>
    </font>
    <font>
      <b/>
      <sz val="11"/>
      <name val="Arial"/>
      <family val="2"/>
    </font>
    <font>
      <sz val="11"/>
      <name val="Arial"/>
      <family val="2"/>
    </font>
    <font>
      <sz val="14"/>
      <color rgb="FFFF0000"/>
      <name val="Comic Sans MS"/>
      <family val="4"/>
    </font>
    <font>
      <vertAlign val="superscript"/>
      <sz val="11"/>
      <name val="Comic Sans MS"/>
      <family val="4"/>
    </font>
    <font>
      <sz val="10"/>
      <name val="Comic Sans MS"/>
      <family val="4"/>
    </font>
    <font>
      <b/>
      <sz val="13"/>
      <color theme="0" tint="-0.249977111117893"/>
      <name val="Century Gothic"/>
      <family val="2"/>
    </font>
    <font>
      <u/>
      <sz val="11"/>
      <name val="Comic Sans MS"/>
      <family val="4"/>
    </font>
    <font>
      <sz val="12"/>
      <name val="Comic Sans MS"/>
      <family val="4"/>
    </font>
    <font>
      <u/>
      <sz val="10"/>
      <color rgb="FF0000FF"/>
      <name val="Arial"/>
      <family val="2"/>
    </font>
    <font>
      <b/>
      <sz val="16"/>
      <color rgb="FFFF0000"/>
      <name val="Century Gothic"/>
      <family val="2"/>
    </font>
    <font>
      <sz val="12"/>
      <name val="Calibri"/>
      <family val="2"/>
      <scheme val="minor"/>
    </font>
    <font>
      <sz val="9"/>
      <color indexed="81"/>
      <name val="Tahoma"/>
      <family val="2"/>
    </font>
    <font>
      <b/>
      <i/>
      <sz val="11"/>
      <color rgb="FF000000"/>
      <name val="Comic Sans MS"/>
      <family val="4"/>
    </font>
    <font>
      <i/>
      <sz val="10"/>
      <name val="Comic Sans MS"/>
      <family val="4"/>
    </font>
    <font>
      <i/>
      <sz val="12"/>
      <color theme="2" tint="-0.499984740745262"/>
      <name val="Calibri"/>
      <family val="2"/>
      <scheme val="minor"/>
    </font>
    <font>
      <i/>
      <sz val="10"/>
      <color theme="2" tint="-0.499984740745262"/>
      <name val="Arial"/>
      <family val="2"/>
    </font>
    <font>
      <i/>
      <sz val="11"/>
      <color theme="2" tint="-0.499984740745262"/>
      <name val="Calibri"/>
      <family val="2"/>
      <scheme val="minor"/>
    </font>
    <font>
      <b/>
      <sz val="12"/>
      <color theme="2" tint="-0.499984740745262"/>
      <name val="Symbol"/>
      <family val="1"/>
      <charset val="2"/>
    </font>
    <font>
      <sz val="10"/>
      <color theme="0" tint="-0.249977111117893"/>
      <name val="Trebuchet MS"/>
      <family val="2"/>
    </font>
    <font>
      <sz val="11"/>
      <color theme="0" tint="-0.249977111117893"/>
      <name val="Calibri"/>
      <family val="2"/>
      <scheme val="minor"/>
    </font>
    <font>
      <sz val="11"/>
      <color theme="0" tint="-0.249977111117893"/>
      <name val="Comic Sans MS"/>
      <family val="4"/>
    </font>
    <font>
      <i/>
      <sz val="11"/>
      <color theme="0"/>
      <name val="Calibri"/>
      <family val="2"/>
      <scheme val="minor"/>
    </font>
    <font>
      <i/>
      <sz val="11"/>
      <name val="Arial"/>
      <family val="2"/>
    </font>
    <font>
      <sz val="9"/>
      <color indexed="81"/>
      <name val="Tahoma"/>
      <charset val="1"/>
    </font>
    <font>
      <u/>
      <sz val="11"/>
      <color rgb="FF0070C0"/>
      <name val="Comic Sans MS"/>
      <family val="4"/>
    </font>
    <font>
      <vertAlign val="subscript"/>
      <sz val="10"/>
      <color theme="0" tint="-0.249977111117893"/>
      <name val="Arial"/>
      <family val="2"/>
    </font>
    <font>
      <b/>
      <i/>
      <sz val="12"/>
      <color theme="0" tint="-0.249977111117893"/>
      <name val="Comic Sans MS"/>
      <family val="4"/>
    </font>
    <font>
      <b/>
      <i/>
      <u/>
      <sz val="10"/>
      <color theme="0" tint="-0.249977111117893"/>
      <name val="Arial"/>
      <family val="2"/>
    </font>
    <font>
      <u/>
      <sz val="10"/>
      <color theme="0" tint="-0.249977111117893"/>
      <name val="Arial"/>
      <family val="2"/>
    </font>
    <font>
      <vertAlign val="subscript"/>
      <sz val="10"/>
      <color theme="0" tint="-0.249977111117893"/>
      <name val="Verdana"/>
      <family val="2"/>
    </font>
    <font>
      <sz val="10"/>
      <color theme="0" tint="-0.249977111117893"/>
      <name val="Verdana"/>
      <family val="2"/>
    </font>
    <font>
      <i/>
      <sz val="7"/>
      <color theme="0" tint="-0.249977111117893"/>
      <name val="Trebuchet MS"/>
      <family val="2"/>
    </font>
    <font>
      <i/>
      <sz val="10"/>
      <color theme="0" tint="-0.249977111117893"/>
      <name val="Trebuchet MS"/>
      <family val="2"/>
    </font>
    <font>
      <i/>
      <sz val="10"/>
      <color theme="0" tint="-0.249977111117893"/>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71">
    <border>
      <left/>
      <right/>
      <top/>
      <bottom/>
      <diagonal/>
    </border>
    <border>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dott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right/>
      <top style="dotted">
        <color auto="1"/>
      </top>
      <bottom style="dotted">
        <color auto="1"/>
      </bottom>
      <diagonal/>
    </border>
    <border>
      <left style="thin">
        <color indexed="64"/>
      </left>
      <right/>
      <top style="dotted">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s>
  <cellStyleXfs count="4">
    <xf numFmtId="0" fontId="0" fillId="0" borderId="0"/>
    <xf numFmtId="0" fontId="4" fillId="0" borderId="0"/>
    <xf numFmtId="0" fontId="14" fillId="0" borderId="0" applyNumberFormat="0" applyFill="0" applyBorder="0" applyAlignment="0" applyProtection="0">
      <alignment vertical="top"/>
      <protection locked="0"/>
    </xf>
    <xf numFmtId="0" fontId="16" fillId="0" borderId="0"/>
  </cellStyleXfs>
  <cellXfs count="578">
    <xf numFmtId="0" fontId="0" fillId="0" borderId="0" xfId="0"/>
    <xf numFmtId="0" fontId="2" fillId="0" borderId="1" xfId="0" applyFont="1" applyFill="1" applyBorder="1" applyAlignment="1" applyProtection="1">
      <alignment horizontal="left" vertical="center"/>
      <protection hidden="1"/>
    </xf>
    <xf numFmtId="0" fontId="2" fillId="0" borderId="5" xfId="0" applyFont="1" applyFill="1" applyBorder="1" applyAlignment="1" applyProtection="1">
      <alignment horizontal="left" vertical="center"/>
      <protection hidden="1"/>
    </xf>
    <xf numFmtId="0" fontId="3" fillId="0" borderId="7" xfId="0" applyFont="1" applyFill="1" applyBorder="1" applyProtection="1">
      <protection hidden="1"/>
    </xf>
    <xf numFmtId="0" fontId="3" fillId="0" borderId="13" xfId="0" applyFont="1" applyFill="1" applyBorder="1" applyProtection="1">
      <protection hidden="1"/>
    </xf>
    <xf numFmtId="0" fontId="5" fillId="0" borderId="0" xfId="1" applyFont="1" applyFill="1" applyBorder="1" applyAlignment="1" applyProtection="1">
      <alignment vertical="center"/>
      <protection hidden="1"/>
    </xf>
    <xf numFmtId="0" fontId="5" fillId="0" borderId="0" xfId="1" applyFont="1" applyFill="1" applyBorder="1" applyAlignment="1" applyProtection="1">
      <alignment vertical="center" wrapText="1"/>
      <protection hidden="1"/>
    </xf>
    <xf numFmtId="0" fontId="5" fillId="0" borderId="0" xfId="1" applyFont="1" applyFill="1" applyBorder="1" applyAlignment="1" applyProtection="1">
      <alignment horizontal="left" vertical="center"/>
      <protection hidden="1"/>
    </xf>
    <xf numFmtId="164" fontId="4" fillId="2" borderId="33" xfId="1" applyNumberFormat="1" applyFill="1" applyBorder="1" applyAlignment="1" applyProtection="1">
      <alignment horizontal="center" vertical="center"/>
      <protection locked="0"/>
    </xf>
    <xf numFmtId="0" fontId="4" fillId="2" borderId="35" xfId="1" applyNumberFormat="1" applyFill="1" applyBorder="1" applyAlignment="1" applyProtection="1">
      <alignment horizontal="center" vertical="center"/>
      <protection locked="0"/>
    </xf>
    <xf numFmtId="164" fontId="4" fillId="4" borderId="35" xfId="1" applyNumberFormat="1" applyFill="1" applyBorder="1" applyAlignment="1" applyProtection="1">
      <alignment horizontal="left" vertical="center"/>
      <protection locked="0"/>
    </xf>
    <xf numFmtId="0" fontId="16" fillId="0" borderId="0" xfId="3" applyFill="1" applyProtection="1">
      <protection hidden="1"/>
    </xf>
    <xf numFmtId="0" fontId="12" fillId="0" borderId="0" xfId="3" applyFont="1" applyFill="1" applyProtection="1">
      <protection hidden="1"/>
    </xf>
    <xf numFmtId="0" fontId="12" fillId="3" borderId="0" xfId="3" applyFont="1" applyFill="1" applyBorder="1" applyProtection="1">
      <protection hidden="1"/>
    </xf>
    <xf numFmtId="0" fontId="12" fillId="3" borderId="0" xfId="3" applyFont="1" applyFill="1" applyProtection="1">
      <protection hidden="1"/>
    </xf>
    <xf numFmtId="0" fontId="16" fillId="3" borderId="0" xfId="3" applyFill="1" applyProtection="1">
      <protection hidden="1"/>
    </xf>
    <xf numFmtId="0" fontId="13" fillId="3" borderId="0" xfId="3" applyFont="1" applyFill="1" applyProtection="1">
      <protection hidden="1"/>
    </xf>
    <xf numFmtId="0" fontId="3" fillId="0" borderId="1" xfId="3" applyFont="1" applyFill="1" applyBorder="1" applyAlignment="1" applyProtection="1">
      <alignment horizontal="left" vertical="center"/>
      <protection hidden="1"/>
    </xf>
    <xf numFmtId="0" fontId="16" fillId="0" borderId="0" xfId="3" applyFont="1" applyFill="1" applyBorder="1" applyProtection="1">
      <protection hidden="1"/>
    </xf>
    <xf numFmtId="0" fontId="12" fillId="0" borderId="0" xfId="3" applyFont="1" applyFill="1" applyBorder="1" applyAlignment="1" applyProtection="1">
      <alignment vertical="center"/>
      <protection hidden="1"/>
    </xf>
    <xf numFmtId="0" fontId="16" fillId="0" borderId="0" xfId="3" applyFill="1" applyBorder="1" applyProtection="1">
      <protection hidden="1"/>
    </xf>
    <xf numFmtId="0" fontId="16" fillId="0" borderId="0" xfId="3" applyFont="1" applyFill="1" applyBorder="1" applyAlignment="1" applyProtection="1">
      <alignment vertical="center" wrapText="1"/>
      <protection hidden="1"/>
    </xf>
    <xf numFmtId="0" fontId="16" fillId="0" borderId="0" xfId="3" applyFill="1" applyBorder="1" applyAlignment="1" applyProtection="1">
      <alignment vertical="center"/>
      <protection hidden="1"/>
    </xf>
    <xf numFmtId="0" fontId="3" fillId="0" borderId="0" xfId="3" applyFont="1" applyFill="1" applyBorder="1" applyAlignment="1" applyProtection="1">
      <alignment horizontal="left" vertical="center"/>
      <protection hidden="1"/>
    </xf>
    <xf numFmtId="0" fontId="3" fillId="0" borderId="36" xfId="3" applyFont="1" applyFill="1" applyBorder="1" applyAlignment="1" applyProtection="1">
      <alignment horizontal="left" vertical="center"/>
      <protection hidden="1"/>
    </xf>
    <xf numFmtId="0" fontId="16" fillId="0" borderId="0" xfId="3" applyFont="1" applyFill="1" applyProtection="1">
      <protection hidden="1"/>
    </xf>
    <xf numFmtId="0" fontId="12" fillId="0" borderId="0" xfId="3" applyFont="1" applyFill="1" applyBorder="1" applyProtection="1">
      <protection hidden="1"/>
    </xf>
    <xf numFmtId="0" fontId="16" fillId="0" borderId="0" xfId="3" applyFill="1" applyBorder="1" applyAlignment="1" applyProtection="1">
      <alignment wrapText="1"/>
      <protection hidden="1"/>
    </xf>
    <xf numFmtId="176" fontId="16" fillId="0" borderId="0" xfId="3" applyNumberFormat="1" applyFill="1" applyBorder="1" applyAlignment="1" applyProtection="1">
      <alignment vertical="center"/>
      <protection hidden="1"/>
    </xf>
    <xf numFmtId="177" fontId="16" fillId="0" borderId="0" xfId="3" applyNumberFormat="1" applyFill="1" applyBorder="1" applyAlignment="1" applyProtection="1">
      <alignment vertical="center"/>
      <protection hidden="1"/>
    </xf>
    <xf numFmtId="177" fontId="16" fillId="0" borderId="0" xfId="3" applyNumberFormat="1" applyFill="1" applyBorder="1" applyAlignment="1" applyProtection="1">
      <alignment horizontal="center" vertical="center"/>
      <protection hidden="1"/>
    </xf>
    <xf numFmtId="0" fontId="23" fillId="0" borderId="0" xfId="3" applyFont="1" applyFill="1" applyBorder="1" applyAlignment="1" applyProtection="1">
      <alignment vertical="center"/>
      <protection hidden="1"/>
    </xf>
    <xf numFmtId="0" fontId="21" fillId="0" borderId="0" xfId="3" applyFont="1" applyFill="1" applyAlignment="1" applyProtection="1">
      <alignment vertical="center"/>
      <protection hidden="1"/>
    </xf>
    <xf numFmtId="0" fontId="16" fillId="0" borderId="0" xfId="3" applyFont="1" applyFill="1" applyBorder="1" applyAlignment="1" applyProtection="1">
      <alignment vertical="top" wrapText="1"/>
      <protection hidden="1"/>
    </xf>
    <xf numFmtId="0" fontId="17" fillId="0" borderId="0" xfId="3" applyFont="1" applyFill="1" applyAlignment="1" applyProtection="1">
      <alignment vertical="center"/>
      <protection hidden="1"/>
    </xf>
    <xf numFmtId="0" fontId="21" fillId="0" borderId="0" xfId="3" applyFont="1" applyFill="1" applyProtection="1">
      <protection hidden="1"/>
    </xf>
    <xf numFmtId="0" fontId="24" fillId="0" borderId="0" xfId="3" applyFont="1" applyFill="1" applyAlignment="1" applyProtection="1">
      <alignment horizontal="left"/>
      <protection hidden="1"/>
    </xf>
    <xf numFmtId="0" fontId="21" fillId="0" borderId="0" xfId="3" applyFont="1" applyFill="1" applyAlignment="1" applyProtection="1">
      <alignment horizontal="left"/>
      <protection hidden="1"/>
    </xf>
    <xf numFmtId="0" fontId="21" fillId="0" borderId="0" xfId="3" applyFont="1" applyFill="1" applyBorder="1" applyProtection="1">
      <protection hidden="1"/>
    </xf>
    <xf numFmtId="177" fontId="21" fillId="0" borderId="0" xfId="3" applyNumberFormat="1" applyFont="1" applyFill="1" applyBorder="1" applyAlignment="1" applyProtection="1">
      <alignment horizontal="right" vertical="center"/>
      <protection hidden="1"/>
    </xf>
    <xf numFmtId="0" fontId="16" fillId="0" borderId="0" xfId="3" applyFont="1" applyFill="1" applyBorder="1" applyAlignment="1" applyProtection="1">
      <alignment vertical="top"/>
      <protection hidden="1"/>
    </xf>
    <xf numFmtId="0" fontId="16" fillId="0" borderId="0" xfId="3" applyFill="1" applyBorder="1" applyAlignment="1" applyProtection="1">
      <alignment vertical="top" wrapText="1"/>
      <protection hidden="1"/>
    </xf>
    <xf numFmtId="170" fontId="16" fillId="0" borderId="0" xfId="3" applyNumberFormat="1" applyFill="1" applyBorder="1" applyAlignment="1" applyProtection="1">
      <alignment vertical="center" wrapText="1"/>
      <protection hidden="1"/>
    </xf>
    <xf numFmtId="0" fontId="16" fillId="0" borderId="0" xfId="3" applyNumberFormat="1" applyFill="1" applyBorder="1" applyAlignment="1" applyProtection="1">
      <protection hidden="1"/>
    </xf>
    <xf numFmtId="177" fontId="16" fillId="0" borderId="0" xfId="3" applyNumberFormat="1" applyFill="1" applyBorder="1" applyAlignment="1" applyProtection="1">
      <alignment wrapText="1"/>
      <protection hidden="1"/>
    </xf>
    <xf numFmtId="0" fontId="23" fillId="0" borderId="0" xfId="3" applyFont="1" applyFill="1" applyBorder="1" applyAlignment="1" applyProtection="1">
      <alignment vertical="top" wrapText="1"/>
      <protection hidden="1"/>
    </xf>
    <xf numFmtId="0" fontId="5" fillId="0" borderId="0" xfId="3" applyFont="1" applyFill="1" applyBorder="1" applyAlignment="1" applyProtection="1">
      <protection hidden="1"/>
    </xf>
    <xf numFmtId="0" fontId="16" fillId="0" borderId="0" xfId="3" applyFont="1" applyFill="1" applyBorder="1" applyAlignment="1" applyProtection="1">
      <alignment horizontal="center" vertical="center"/>
      <protection hidden="1"/>
    </xf>
    <xf numFmtId="0" fontId="12" fillId="0" borderId="0" xfId="3" applyFont="1" applyFill="1" applyBorder="1" applyAlignment="1" applyProtection="1">
      <protection hidden="1"/>
    </xf>
    <xf numFmtId="0" fontId="16" fillId="0" borderId="0" xfId="3" applyFill="1" applyBorder="1" applyAlignment="1" applyProtection="1">
      <alignment vertical="center" wrapText="1"/>
      <protection hidden="1"/>
    </xf>
    <xf numFmtId="0" fontId="23" fillId="0" borderId="0" xfId="3" applyFont="1" applyFill="1" applyBorder="1" applyProtection="1">
      <protection hidden="1"/>
    </xf>
    <xf numFmtId="0" fontId="16" fillId="0" borderId="0" xfId="3" applyFont="1" applyFill="1" applyBorder="1" applyAlignment="1" applyProtection="1">
      <alignment vertical="center"/>
      <protection hidden="1"/>
    </xf>
    <xf numFmtId="0" fontId="23" fillId="0" borderId="0" xfId="3" applyFont="1" applyFill="1" applyBorder="1" applyAlignment="1" applyProtection="1">
      <alignment vertical="top"/>
      <protection hidden="1"/>
    </xf>
    <xf numFmtId="0" fontId="16" fillId="0" borderId="0" xfId="3" applyFont="1" applyFill="1" applyBorder="1" applyAlignment="1" applyProtection="1">
      <protection hidden="1"/>
    </xf>
    <xf numFmtId="0" fontId="16" fillId="0" borderId="0" xfId="3" applyFill="1" applyBorder="1" applyAlignment="1" applyProtection="1">
      <protection hidden="1"/>
    </xf>
    <xf numFmtId="173" fontId="16" fillId="0" borderId="0" xfId="3" applyNumberFormat="1" applyFill="1" applyBorder="1" applyAlignment="1" applyProtection="1">
      <alignment horizontal="center" vertical="center"/>
      <protection hidden="1"/>
    </xf>
    <xf numFmtId="180" fontId="16" fillId="0" borderId="0" xfId="3" applyNumberFormat="1" applyFill="1" applyBorder="1" applyAlignment="1" applyProtection="1">
      <alignment horizontal="center" vertical="center"/>
      <protection hidden="1"/>
    </xf>
    <xf numFmtId="0" fontId="26" fillId="0" borderId="0" xfId="3" applyFont="1" applyFill="1" applyBorder="1" applyAlignment="1" applyProtection="1">
      <alignment vertical="top" wrapText="1"/>
      <protection hidden="1"/>
    </xf>
    <xf numFmtId="0" fontId="27" fillId="0" borderId="0" xfId="3" applyFont="1" applyFill="1" applyBorder="1" applyAlignment="1" applyProtection="1">
      <alignment vertical="center"/>
      <protection hidden="1"/>
    </xf>
    <xf numFmtId="0" fontId="26" fillId="0" borderId="0" xfId="3" applyFont="1" applyFill="1" applyBorder="1" applyProtection="1">
      <protection hidden="1"/>
    </xf>
    <xf numFmtId="0" fontId="26" fillId="0" borderId="0" xfId="3" applyFont="1" applyFill="1" applyBorder="1" applyAlignment="1" applyProtection="1">
      <alignment vertical="top"/>
      <protection hidden="1"/>
    </xf>
    <xf numFmtId="0" fontId="28" fillId="0" borderId="0" xfId="3" applyFont="1" applyFill="1" applyBorder="1" applyProtection="1">
      <protection hidden="1"/>
    </xf>
    <xf numFmtId="0" fontId="18" fillId="0" borderId="0" xfId="3" applyFont="1" applyFill="1" applyBorder="1" applyAlignment="1" applyProtection="1">
      <alignment vertical="top"/>
      <protection hidden="1"/>
    </xf>
    <xf numFmtId="0" fontId="18" fillId="0" borderId="0" xfId="3" applyFont="1" applyFill="1" applyBorder="1" applyAlignment="1" applyProtection="1">
      <alignment vertical="center"/>
      <protection hidden="1"/>
    </xf>
    <xf numFmtId="0" fontId="18" fillId="0" borderId="0" xfId="3" applyFont="1" applyFill="1" applyAlignment="1" applyProtection="1">
      <alignment vertical="top"/>
      <protection hidden="1"/>
    </xf>
    <xf numFmtId="0" fontId="22" fillId="0" borderId="0" xfId="3" applyFont="1" applyFill="1" applyAlignment="1" applyProtection="1">
      <alignment vertical="top"/>
      <protection hidden="1"/>
    </xf>
    <xf numFmtId="170" fontId="16" fillId="0" borderId="0" xfId="3" applyNumberFormat="1" applyFill="1" applyBorder="1" applyAlignment="1" applyProtection="1">
      <alignment horizontal="center" vertical="center"/>
      <protection hidden="1"/>
    </xf>
    <xf numFmtId="0" fontId="29" fillId="0" borderId="0" xfId="3" applyFont="1" applyFill="1" applyBorder="1" applyAlignment="1" applyProtection="1">
      <alignment vertical="center"/>
      <protection hidden="1"/>
    </xf>
    <xf numFmtId="181" fontId="16" fillId="0" borderId="0" xfId="3" applyNumberFormat="1" applyFill="1" applyBorder="1" applyAlignment="1" applyProtection="1">
      <alignment horizontal="center" vertical="center"/>
      <protection hidden="1"/>
    </xf>
    <xf numFmtId="171" fontId="16" fillId="0" borderId="0" xfId="3" applyNumberFormat="1" applyFill="1" applyBorder="1" applyAlignment="1" applyProtection="1">
      <protection hidden="1"/>
    </xf>
    <xf numFmtId="165" fontId="16" fillId="0" borderId="0" xfId="3" applyNumberFormat="1" applyFill="1" applyBorder="1" applyProtection="1">
      <protection hidden="1"/>
    </xf>
    <xf numFmtId="0" fontId="16" fillId="0" borderId="0" xfId="3" applyFont="1" applyFill="1" applyBorder="1" applyAlignment="1" applyProtection="1">
      <alignment wrapText="1"/>
      <protection hidden="1"/>
    </xf>
    <xf numFmtId="0" fontId="30" fillId="0" borderId="0" xfId="3" applyFont="1" applyFill="1" applyAlignment="1" applyProtection="1">
      <alignment horizontal="left"/>
      <protection hidden="1"/>
    </xf>
    <xf numFmtId="0" fontId="32" fillId="0" borderId="0" xfId="3" applyFont="1" applyFill="1" applyProtection="1">
      <protection hidden="1"/>
    </xf>
    <xf numFmtId="0" fontId="18" fillId="0" borderId="0" xfId="3" applyFont="1" applyFill="1" applyAlignment="1" applyProtection="1">
      <alignment vertical="center"/>
      <protection hidden="1"/>
    </xf>
    <xf numFmtId="0" fontId="35" fillId="0" borderId="0" xfId="3" applyFont="1" applyFill="1" applyProtection="1">
      <protection hidden="1"/>
    </xf>
    <xf numFmtId="0" fontId="36" fillId="0" borderId="0" xfId="3" applyFont="1" applyFill="1" applyBorder="1" applyProtection="1">
      <protection hidden="1"/>
    </xf>
    <xf numFmtId="182" fontId="16" fillId="0" borderId="0" xfId="3" applyNumberFormat="1" applyFill="1" applyBorder="1" applyAlignment="1" applyProtection="1">
      <protection hidden="1"/>
    </xf>
    <xf numFmtId="0" fontId="36" fillId="0" borderId="0" xfId="3" applyFont="1" applyFill="1" applyBorder="1" applyAlignment="1" applyProtection="1">
      <alignment wrapText="1"/>
      <protection hidden="1"/>
    </xf>
    <xf numFmtId="0" fontId="37" fillId="0" borderId="0" xfId="3" applyFont="1" applyFill="1" applyAlignment="1" applyProtection="1">
      <alignment vertical="center"/>
      <protection hidden="1"/>
    </xf>
    <xf numFmtId="0" fontId="22" fillId="0" borderId="0" xfId="3" applyFont="1" applyFill="1" applyAlignment="1" applyProtection="1">
      <alignment wrapText="1"/>
      <protection hidden="1"/>
    </xf>
    <xf numFmtId="0" fontId="22" fillId="0" borderId="0" xfId="3" applyFont="1" applyFill="1" applyAlignment="1" applyProtection="1">
      <alignment vertical="center"/>
      <protection hidden="1"/>
    </xf>
    <xf numFmtId="1" fontId="18" fillId="0" borderId="0" xfId="3" applyNumberFormat="1" applyFont="1" applyFill="1" applyBorder="1" applyAlignment="1" applyProtection="1">
      <alignment vertical="center"/>
      <protection hidden="1"/>
    </xf>
    <xf numFmtId="0" fontId="34" fillId="0" borderId="0" xfId="3" applyFont="1" applyFill="1" applyBorder="1" applyAlignment="1" applyProtection="1">
      <alignment vertical="center"/>
      <protection hidden="1"/>
    </xf>
    <xf numFmtId="0" fontId="34" fillId="0" borderId="0" xfId="3" applyFont="1" applyFill="1" applyAlignment="1" applyProtection="1">
      <alignment vertical="center"/>
      <protection hidden="1"/>
    </xf>
    <xf numFmtId="0" fontId="39" fillId="0" borderId="0" xfId="3" applyFont="1" applyFill="1" applyProtection="1">
      <protection hidden="1"/>
    </xf>
    <xf numFmtId="0" fontId="41" fillId="0" borderId="0" xfId="3" applyFont="1" applyFill="1" applyAlignment="1" applyProtection="1">
      <alignment vertical="center"/>
      <protection hidden="1"/>
    </xf>
    <xf numFmtId="0" fontId="42" fillId="0" borderId="0" xfId="3" applyFont="1" applyFill="1" applyAlignment="1" applyProtection="1">
      <alignment horizontal="right" vertical="center"/>
      <protection hidden="1"/>
    </xf>
    <xf numFmtId="0" fontId="38" fillId="0" borderId="0" xfId="3" applyFont="1" applyFill="1" applyAlignment="1" applyProtection="1">
      <alignment vertical="center"/>
      <protection hidden="1"/>
    </xf>
    <xf numFmtId="0" fontId="47" fillId="0" borderId="0" xfId="3" applyFont="1" applyFill="1" applyAlignment="1" applyProtection="1">
      <alignment vertical="center"/>
      <protection hidden="1"/>
    </xf>
    <xf numFmtId="0" fontId="16" fillId="0" borderId="0" xfId="3" applyFill="1" applyAlignment="1" applyProtection="1">
      <alignment vertical="center"/>
      <protection hidden="1"/>
    </xf>
    <xf numFmtId="0" fontId="17" fillId="0" borderId="0" xfId="3" applyFont="1" applyFill="1" applyBorder="1" applyAlignment="1" applyProtection="1">
      <alignment vertical="center"/>
      <protection hidden="1"/>
    </xf>
    <xf numFmtId="0" fontId="48" fillId="0" borderId="0" xfId="3" applyFont="1" applyFill="1" applyBorder="1" applyAlignment="1" applyProtection="1">
      <alignment vertical="center"/>
      <protection hidden="1"/>
    </xf>
    <xf numFmtId="0" fontId="49" fillId="0" borderId="0" xfId="2" applyFont="1" applyFill="1" applyAlignment="1" applyProtection="1">
      <protection hidden="1"/>
    </xf>
    <xf numFmtId="0" fontId="50" fillId="0" borderId="0" xfId="3" applyFont="1" applyFill="1" applyAlignment="1" applyProtection="1">
      <alignment vertical="center"/>
      <protection hidden="1"/>
    </xf>
    <xf numFmtId="0" fontId="13" fillId="0" borderId="0" xfId="3" applyFont="1" applyFill="1" applyAlignment="1" applyProtection="1">
      <alignment vertical="center"/>
      <protection hidden="1"/>
    </xf>
    <xf numFmtId="0" fontId="16" fillId="0" borderId="0" xfId="3" applyFont="1" applyFill="1" applyAlignment="1" applyProtection="1">
      <alignment vertical="top" wrapText="1"/>
      <protection hidden="1"/>
    </xf>
    <xf numFmtId="0" fontId="4" fillId="2" borderId="57" xfId="1" applyNumberFormat="1" applyFill="1" applyBorder="1" applyAlignment="1" applyProtection="1">
      <alignment horizontal="center" vertical="center"/>
      <protection locked="0"/>
    </xf>
    <xf numFmtId="0" fontId="4" fillId="2" borderId="58" xfId="1" applyNumberFormat="1" applyFill="1" applyBorder="1" applyAlignment="1" applyProtection="1">
      <alignment horizontal="center" vertical="center"/>
      <protection locked="0"/>
    </xf>
    <xf numFmtId="0" fontId="16" fillId="0" borderId="15" xfId="3" applyFill="1" applyBorder="1" applyProtection="1">
      <protection hidden="1"/>
    </xf>
    <xf numFmtId="0" fontId="13" fillId="0" borderId="0" xfId="3" applyFont="1" applyFill="1" applyBorder="1" applyAlignment="1" applyProtection="1">
      <alignment vertical="center"/>
      <protection hidden="1"/>
    </xf>
    <xf numFmtId="0" fontId="18" fillId="0" borderId="0" xfId="3" applyFont="1" applyFill="1" applyAlignment="1" applyProtection="1">
      <alignment horizontal="left" vertical="center"/>
      <protection hidden="1"/>
    </xf>
    <xf numFmtId="0" fontId="18" fillId="0" borderId="0" xfId="3" applyFont="1" applyFill="1" applyAlignment="1" applyProtection="1">
      <alignment horizontal="right" vertical="top"/>
      <protection hidden="1"/>
    </xf>
    <xf numFmtId="0" fontId="4" fillId="4" borderId="25" xfId="1" applyNumberFormat="1" applyFill="1" applyBorder="1" applyAlignment="1" applyProtection="1">
      <alignment horizontal="left" vertical="center"/>
      <protection locked="0"/>
    </xf>
    <xf numFmtId="0" fontId="4" fillId="4" borderId="23" xfId="1" applyNumberFormat="1" applyFill="1" applyBorder="1" applyAlignment="1" applyProtection="1">
      <alignment horizontal="left" vertical="center"/>
      <protection locked="0"/>
    </xf>
    <xf numFmtId="0" fontId="4" fillId="4" borderId="35" xfId="1" applyNumberFormat="1" applyFill="1" applyBorder="1" applyAlignment="1" applyProtection="1">
      <alignment horizontal="left" vertical="center"/>
      <protection locked="0"/>
    </xf>
    <xf numFmtId="0" fontId="3" fillId="0" borderId="0" xfId="3" applyFont="1" applyFill="1" applyBorder="1" applyProtection="1">
      <protection hidden="1"/>
    </xf>
    <xf numFmtId="0" fontId="56" fillId="0" borderId="0" xfId="3" applyFont="1" applyFill="1" applyBorder="1" applyAlignment="1" applyProtection="1">
      <alignment horizontal="center"/>
      <protection hidden="1"/>
    </xf>
    <xf numFmtId="0" fontId="49" fillId="0" borderId="0" xfId="3" applyFont="1" applyFill="1" applyBorder="1" applyAlignment="1" applyProtection="1">
      <alignment vertical="top"/>
      <protection hidden="1"/>
    </xf>
    <xf numFmtId="0" fontId="56" fillId="0" borderId="0" xfId="3" applyFont="1" applyFill="1" applyBorder="1" applyAlignment="1" applyProtection="1">
      <alignment horizontal="right"/>
      <protection hidden="1"/>
    </xf>
    <xf numFmtId="0" fontId="21" fillId="0" borderId="0" xfId="3" applyFont="1" applyFill="1" applyBorder="1" applyAlignment="1" applyProtection="1">
      <alignment horizontal="right"/>
      <protection hidden="1"/>
    </xf>
    <xf numFmtId="0" fontId="41" fillId="0" borderId="0" xfId="3" applyFont="1" applyFill="1" applyAlignment="1" applyProtection="1">
      <alignment horizontal="left" vertical="center"/>
      <protection hidden="1"/>
    </xf>
    <xf numFmtId="0" fontId="3" fillId="4" borderId="7" xfId="0" applyFont="1" applyFill="1" applyBorder="1" applyProtection="1">
      <protection hidden="1"/>
    </xf>
    <xf numFmtId="0" fontId="3" fillId="4" borderId="13" xfId="0" applyFont="1" applyFill="1" applyBorder="1" applyProtection="1">
      <protection hidden="1"/>
    </xf>
    <xf numFmtId="0" fontId="3" fillId="2" borderId="6" xfId="3" applyFont="1" applyFill="1" applyBorder="1" applyProtection="1">
      <protection hidden="1"/>
    </xf>
    <xf numFmtId="0" fontId="3" fillId="2" borderId="12" xfId="3" applyFont="1" applyFill="1" applyBorder="1" applyProtection="1">
      <protection hidden="1"/>
    </xf>
    <xf numFmtId="0" fontId="16" fillId="0" borderId="3" xfId="3" applyFill="1" applyBorder="1" applyProtection="1">
      <protection hidden="1"/>
    </xf>
    <xf numFmtId="175" fontId="3" fillId="2" borderId="3" xfId="3" applyNumberFormat="1" applyFont="1" applyFill="1" applyBorder="1" applyAlignment="1" applyProtection="1">
      <alignment vertical="center" wrapText="1"/>
      <protection hidden="1"/>
    </xf>
    <xf numFmtId="0" fontId="3" fillId="2" borderId="36" xfId="3" applyNumberFormat="1" applyFont="1" applyFill="1" applyBorder="1" applyAlignment="1" applyProtection="1">
      <alignment vertical="center" wrapText="1"/>
      <protection hidden="1"/>
    </xf>
    <xf numFmtId="0" fontId="16" fillId="0" borderId="0" xfId="3" applyFont="1" applyFill="1" applyBorder="1" applyAlignment="1" applyProtection="1">
      <alignment horizontal="center"/>
      <protection hidden="1"/>
    </xf>
    <xf numFmtId="171" fontId="16" fillId="0" borderId="0" xfId="3" applyNumberFormat="1" applyFill="1" applyBorder="1" applyAlignment="1" applyProtection="1">
      <alignment horizontal="center"/>
      <protection hidden="1"/>
    </xf>
    <xf numFmtId="0" fontId="16" fillId="0" borderId="0" xfId="3" applyFill="1" applyBorder="1" applyAlignment="1" applyProtection="1">
      <alignment horizontal="center"/>
      <protection hidden="1"/>
    </xf>
    <xf numFmtId="0" fontId="49" fillId="0" borderId="0" xfId="3" applyFont="1" applyFill="1" applyBorder="1" applyAlignment="1" applyProtection="1">
      <alignment horizontal="center" vertical="top"/>
      <protection hidden="1"/>
    </xf>
    <xf numFmtId="171" fontId="16" fillId="0" borderId="0" xfId="3" applyNumberFormat="1" applyFill="1" applyBorder="1" applyAlignment="1" applyProtection="1">
      <alignment horizontal="center" vertical="center"/>
      <protection hidden="1"/>
    </xf>
    <xf numFmtId="0" fontId="16" fillId="0" borderId="0" xfId="3" applyFill="1" applyBorder="1" applyAlignment="1" applyProtection="1">
      <alignment horizontal="center" vertical="center"/>
      <protection hidden="1"/>
    </xf>
    <xf numFmtId="0" fontId="22" fillId="0" borderId="0" xfId="3" applyFont="1" applyFill="1" applyBorder="1" applyAlignment="1" applyProtection="1">
      <alignment vertical="center"/>
      <protection hidden="1"/>
    </xf>
    <xf numFmtId="0" fontId="17" fillId="6" borderId="0" xfId="3" applyFont="1" applyFill="1" applyAlignment="1" applyProtection="1">
      <alignment vertical="center"/>
      <protection hidden="1"/>
    </xf>
    <xf numFmtId="164" fontId="4" fillId="2" borderId="58" xfId="1" applyNumberFormat="1" applyFill="1" applyBorder="1" applyAlignment="1" applyProtection="1">
      <alignment horizontal="center" vertical="center"/>
      <protection locked="0"/>
    </xf>
    <xf numFmtId="0" fontId="13" fillId="0" borderId="0" xfId="3" applyFont="1" applyFill="1" applyProtection="1">
      <protection hidden="1"/>
    </xf>
    <xf numFmtId="0" fontId="18" fillId="0" borderId="0" xfId="3" applyFont="1" applyFill="1" applyAlignment="1" applyProtection="1">
      <alignment horizontal="left" vertical="top"/>
      <protection hidden="1"/>
    </xf>
    <xf numFmtId="164" fontId="4" fillId="4" borderId="57" xfId="1" applyNumberFormat="1" applyFill="1" applyBorder="1" applyAlignment="1" applyProtection="1">
      <alignment horizontal="left" vertical="center"/>
      <protection locked="0"/>
    </xf>
    <xf numFmtId="164" fontId="4" fillId="2" borderId="57" xfId="1" applyNumberFormat="1" applyFill="1" applyBorder="1" applyAlignment="1" applyProtection="1">
      <alignment horizontal="center" vertical="center"/>
      <protection locked="0"/>
    </xf>
    <xf numFmtId="164" fontId="4" fillId="2" borderId="59" xfId="1" applyNumberFormat="1" applyFill="1" applyBorder="1" applyAlignment="1" applyProtection="1">
      <alignment horizontal="center" vertical="center"/>
      <protection locked="0"/>
    </xf>
    <xf numFmtId="164" fontId="4" fillId="4" borderId="70" xfId="1" applyNumberFormat="1" applyFill="1" applyBorder="1" applyAlignment="1" applyProtection="1">
      <alignment horizontal="left" vertical="center"/>
      <protection locked="0"/>
    </xf>
    <xf numFmtId="164" fontId="4" fillId="4" borderId="59" xfId="1" applyNumberFormat="1" applyFill="1" applyBorder="1" applyAlignment="1" applyProtection="1">
      <alignment horizontal="left" vertical="center"/>
      <protection locked="0"/>
    </xf>
    <xf numFmtId="0" fontId="4" fillId="2" borderId="19" xfId="1" applyNumberFormat="1" applyFill="1" applyBorder="1" applyAlignment="1" applyProtection="1">
      <alignment horizontal="center" vertical="center"/>
      <protection locked="0"/>
    </xf>
    <xf numFmtId="164" fontId="4" fillId="4" borderId="25" xfId="1" applyNumberFormat="1" applyFill="1" applyBorder="1" applyAlignment="1" applyProtection="1">
      <alignment horizontal="left" vertical="center"/>
      <protection locked="0"/>
    </xf>
    <xf numFmtId="0" fontId="18" fillId="0" borderId="0" xfId="3" applyFont="1" applyFill="1" applyAlignment="1" applyProtection="1">
      <alignment horizontal="left" vertical="top" wrapText="1"/>
      <protection hidden="1"/>
    </xf>
    <xf numFmtId="0" fontId="21" fillId="0" borderId="0" xfId="3" applyFont="1" applyFill="1" applyBorder="1" applyAlignment="1" applyProtection="1">
      <alignment horizontal="center"/>
      <protection hidden="1"/>
    </xf>
    <xf numFmtId="178" fontId="40" fillId="0" borderId="0" xfId="3" applyNumberFormat="1" applyFont="1" applyFill="1" applyAlignment="1" applyProtection="1">
      <alignment horizontal="center" vertical="center"/>
      <protection hidden="1"/>
    </xf>
    <xf numFmtId="168" fontId="40" fillId="0" borderId="0" xfId="3" applyNumberFormat="1" applyFont="1" applyFill="1" applyAlignment="1" applyProtection="1">
      <alignment horizontal="center" vertical="center"/>
      <protection hidden="1"/>
    </xf>
    <xf numFmtId="168" fontId="40" fillId="0" borderId="0" xfId="3" applyNumberFormat="1" applyFont="1" applyFill="1" applyAlignment="1" applyProtection="1">
      <alignment horizontal="left" vertical="center"/>
      <protection hidden="1"/>
    </xf>
    <xf numFmtId="187" fontId="16" fillId="0" borderId="0" xfId="3" applyNumberFormat="1" applyFill="1" applyBorder="1" applyAlignment="1" applyProtection="1">
      <alignment horizontal="left" vertical="center"/>
      <protection hidden="1"/>
    </xf>
    <xf numFmtId="0" fontId="16" fillId="0" borderId="0" xfId="3" applyFont="1" applyFill="1" applyAlignment="1" applyProtection="1">
      <alignment horizontal="left" vertical="top" wrapText="1"/>
      <protection hidden="1"/>
    </xf>
    <xf numFmtId="0" fontId="45" fillId="0" borderId="0" xfId="3" applyFont="1" applyFill="1" applyAlignment="1" applyProtection="1">
      <alignment horizontal="left" vertical="center"/>
      <protection hidden="1"/>
    </xf>
    <xf numFmtId="0" fontId="26" fillId="0" borderId="0" xfId="3" applyFont="1" applyFill="1" applyBorder="1" applyAlignment="1" applyProtection="1">
      <alignment vertical="center"/>
      <protection hidden="1"/>
    </xf>
    <xf numFmtId="0" fontId="0" fillId="4" borderId="19" xfId="0" applyFill="1" applyBorder="1" applyProtection="1">
      <protection locked="0"/>
    </xf>
    <xf numFmtId="0" fontId="0" fillId="0" borderId="0" xfId="0" applyProtection="1"/>
    <xf numFmtId="0" fontId="0" fillId="2" borderId="16" xfId="0" applyFill="1" applyBorder="1" applyProtection="1"/>
    <xf numFmtId="0" fontId="0" fillId="2" borderId="18" xfId="0" applyFill="1"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10" xfId="0" applyBorder="1" applyProtection="1"/>
    <xf numFmtId="0" fontId="0" fillId="0" borderId="0" xfId="0" applyBorder="1" applyProtection="1"/>
    <xf numFmtId="0" fontId="0" fillId="0" borderId="0" xfId="0" applyAlignment="1" applyProtection="1">
      <alignment vertical="center"/>
    </xf>
    <xf numFmtId="0" fontId="7" fillId="0" borderId="2" xfId="0" applyFont="1" applyFill="1" applyBorder="1" applyAlignment="1" applyProtection="1">
      <alignment horizontal="left" vertical="center"/>
    </xf>
    <xf numFmtId="0" fontId="8" fillId="0" borderId="4" xfId="0" applyFont="1" applyFill="1" applyBorder="1" applyAlignment="1" applyProtection="1">
      <alignment horizontal="center" vertical="center"/>
    </xf>
    <xf numFmtId="0" fontId="6" fillId="0" borderId="0" xfId="0" applyFont="1" applyBorder="1" applyAlignment="1" applyProtection="1">
      <alignment horizontal="center" vertical="center"/>
    </xf>
    <xf numFmtId="0" fontId="7" fillId="0" borderId="19"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58" fillId="2" borderId="57" xfId="1" applyNumberFormat="1" applyFont="1" applyFill="1" applyBorder="1" applyAlignment="1" applyProtection="1">
      <alignment horizontal="center" vertical="center"/>
    </xf>
    <xf numFmtId="0" fontId="4" fillId="2" borderId="57" xfId="1" applyNumberFormat="1" applyFill="1" applyBorder="1" applyAlignment="1" applyProtection="1">
      <alignment horizontal="center" vertical="center"/>
    </xf>
    <xf numFmtId="0" fontId="4" fillId="0" borderId="14" xfId="1" applyNumberFormat="1" applyFill="1" applyBorder="1" applyAlignment="1" applyProtection="1">
      <alignment horizontal="center" vertical="center"/>
    </xf>
    <xf numFmtId="0" fontId="4" fillId="2" borderId="58" xfId="1" applyNumberFormat="1" applyFill="1" applyBorder="1" applyAlignment="1" applyProtection="1">
      <alignment horizontal="center" vertical="center"/>
    </xf>
    <xf numFmtId="0" fontId="0" fillId="0" borderId="0" xfId="0" applyFill="1" applyBorder="1" applyProtection="1"/>
    <xf numFmtId="0" fontId="6" fillId="0" borderId="0" xfId="0" applyFont="1" applyFill="1" applyBorder="1" applyAlignment="1" applyProtection="1">
      <alignment horizontal="center" vertical="center"/>
    </xf>
    <xf numFmtId="0" fontId="6" fillId="0" borderId="14" xfId="0" applyFont="1" applyBorder="1" applyAlignment="1" applyProtection="1">
      <alignment horizontal="center" vertical="center"/>
    </xf>
    <xf numFmtId="0" fontId="0" fillId="0" borderId="14" xfId="0" applyBorder="1" applyProtection="1"/>
    <xf numFmtId="0" fontId="4" fillId="2" borderId="35" xfId="1" applyNumberFormat="1" applyFill="1" applyBorder="1" applyAlignment="1" applyProtection="1">
      <alignment horizontal="center" vertical="center"/>
    </xf>
    <xf numFmtId="0" fontId="1" fillId="0" borderId="0" xfId="0" applyFont="1" applyFill="1" applyBorder="1" applyProtection="1"/>
    <xf numFmtId="0" fontId="1" fillId="0" borderId="19" xfId="0" applyFont="1" applyBorder="1" applyProtection="1"/>
    <xf numFmtId="0" fontId="0" fillId="0" borderId="19" xfId="0" applyBorder="1" applyProtection="1"/>
    <xf numFmtId="0" fontId="4" fillId="0" borderId="0" xfId="1" applyNumberFormat="1" applyFill="1" applyBorder="1" applyAlignment="1" applyProtection="1">
      <alignment horizontal="left" vertical="center"/>
    </xf>
    <xf numFmtId="187" fontId="4" fillId="0" borderId="0" xfId="1" applyNumberFormat="1" applyFill="1" applyBorder="1" applyAlignment="1" applyProtection="1">
      <alignment horizontal="center" vertical="center"/>
    </xf>
    <xf numFmtId="49" fontId="0" fillId="0" borderId="19" xfId="0" applyNumberFormat="1" applyBorder="1" applyAlignment="1" applyProtection="1"/>
    <xf numFmtId="0" fontId="0" fillId="0" borderId="19" xfId="0" applyBorder="1" applyAlignment="1" applyProtection="1"/>
    <xf numFmtId="0" fontId="1" fillId="0" borderId="16" xfId="0" applyFont="1" applyBorder="1" applyAlignment="1" applyProtection="1">
      <alignment horizontal="center"/>
    </xf>
    <xf numFmtId="0" fontId="1" fillId="0" borderId="28" xfId="0" applyFont="1" applyBorder="1" applyAlignment="1" applyProtection="1">
      <alignment horizontal="center"/>
    </xf>
    <xf numFmtId="0" fontId="1" fillId="0" borderId="29" xfId="0" applyFont="1" applyBorder="1" applyAlignment="1" applyProtection="1">
      <alignment horizontal="center"/>
    </xf>
    <xf numFmtId="0" fontId="1" fillId="0" borderId="18" xfId="0" applyFont="1" applyBorder="1" applyAlignment="1" applyProtection="1">
      <alignment horizontal="center"/>
    </xf>
    <xf numFmtId="0" fontId="1" fillId="0" borderId="30" xfId="0" applyFont="1" applyBorder="1" applyProtection="1"/>
    <xf numFmtId="0" fontId="1" fillId="0" borderId="18" xfId="0" applyFont="1" applyBorder="1" applyProtection="1"/>
    <xf numFmtId="0" fontId="0" fillId="0" borderId="31" xfId="0" applyBorder="1" applyProtection="1"/>
    <xf numFmtId="0" fontId="0" fillId="0" borderId="32" xfId="0" applyBorder="1" applyProtection="1"/>
    <xf numFmtId="0" fontId="0" fillId="0" borderId="15" xfId="0" applyBorder="1" applyProtection="1"/>
    <xf numFmtId="0" fontId="0" fillId="0" borderId="30" xfId="0" applyBorder="1" applyProtection="1"/>
    <xf numFmtId="0" fontId="0" fillId="0" borderId="18" xfId="0" applyBorder="1" applyProtection="1"/>
    <xf numFmtId="0" fontId="0" fillId="0" borderId="0" xfId="0" applyBorder="1" applyAlignment="1" applyProtection="1">
      <alignment vertical="top" wrapText="1"/>
    </xf>
    <xf numFmtId="0" fontId="7" fillId="0" borderId="19" xfId="0" applyFont="1" applyBorder="1" applyAlignment="1" applyProtection="1">
      <alignment horizontal="center" vertical="center" wrapText="1"/>
    </xf>
    <xf numFmtId="0" fontId="7" fillId="0" borderId="19" xfId="0" applyFont="1" applyBorder="1" applyAlignment="1" applyProtection="1">
      <alignment vertical="center" wrapText="1"/>
    </xf>
    <xf numFmtId="0" fontId="0" fillId="0" borderId="0" xfId="0" applyAlignment="1" applyProtection="1">
      <alignment vertical="top" wrapText="1"/>
    </xf>
    <xf numFmtId="164" fontId="58" fillId="4" borderId="68" xfId="1" applyNumberFormat="1" applyFont="1" applyFill="1" applyBorder="1" applyAlignment="1" applyProtection="1">
      <alignment horizontal="left" vertical="center"/>
    </xf>
    <xf numFmtId="164" fontId="58" fillId="2" borderId="69" xfId="1" applyNumberFormat="1" applyFont="1" applyFill="1" applyBorder="1" applyAlignment="1" applyProtection="1">
      <alignment horizontal="center" vertical="center"/>
    </xf>
    <xf numFmtId="164" fontId="4" fillId="2" borderId="33" xfId="1" applyNumberFormat="1" applyFill="1" applyBorder="1" applyAlignment="1" applyProtection="1">
      <alignment horizontal="center" vertical="center"/>
    </xf>
    <xf numFmtId="164" fontId="4" fillId="2" borderId="59" xfId="1" applyNumberFormat="1" applyFill="1" applyBorder="1" applyAlignment="1" applyProtection="1">
      <alignment horizontal="center" vertical="center"/>
    </xf>
    <xf numFmtId="0" fontId="7" fillId="0" borderId="19" xfId="0" applyFont="1" applyBorder="1" applyAlignment="1" applyProtection="1">
      <alignment horizontal="left" vertical="center" wrapText="1"/>
    </xf>
    <xf numFmtId="0" fontId="7" fillId="0" borderId="18" xfId="0" applyFont="1" applyBorder="1" applyAlignment="1" applyProtection="1">
      <alignment horizontal="center" vertical="center" wrapText="1"/>
    </xf>
    <xf numFmtId="0" fontId="58" fillId="4" borderId="19" xfId="1" applyNumberFormat="1" applyFont="1" applyFill="1" applyBorder="1" applyAlignment="1" applyProtection="1">
      <alignment horizontal="left" vertical="center"/>
    </xf>
    <xf numFmtId="0" fontId="11" fillId="0" borderId="0" xfId="0" applyFont="1" applyProtection="1"/>
    <xf numFmtId="0" fontId="0" fillId="0" borderId="17" xfId="0" applyBorder="1" applyProtection="1"/>
    <xf numFmtId="0" fontId="7" fillId="0" borderId="16" xfId="0" applyFont="1" applyBorder="1" applyProtection="1"/>
    <xf numFmtId="0" fontId="62" fillId="3" borderId="0" xfId="0" applyFont="1" applyFill="1" applyProtection="1"/>
    <xf numFmtId="0" fontId="0" fillId="3" borderId="0" xfId="0" applyFill="1" applyProtection="1"/>
    <xf numFmtId="0" fontId="0" fillId="0" borderId="11" xfId="0" applyBorder="1" applyProtection="1"/>
    <xf numFmtId="0" fontId="60" fillId="0" borderId="19" xfId="0" applyFont="1" applyFill="1" applyBorder="1" applyAlignment="1" applyProtection="1">
      <alignment horizontal="center"/>
    </xf>
    <xf numFmtId="0" fontId="57" fillId="0" borderId="19" xfId="0" applyFont="1" applyFill="1" applyBorder="1" applyProtection="1"/>
    <xf numFmtId="0" fontId="9" fillId="0" borderId="19" xfId="0" applyFont="1" applyFill="1" applyBorder="1" applyAlignment="1" applyProtection="1">
      <alignment horizontal="center"/>
    </xf>
    <xf numFmtId="0" fontId="8" fillId="0" borderId="19" xfId="0" applyFont="1" applyFill="1" applyBorder="1" applyProtection="1"/>
    <xf numFmtId="0" fontId="9" fillId="0" borderId="0" xfId="0" applyFont="1" applyFill="1" applyBorder="1" applyAlignment="1" applyProtection="1">
      <alignment horizontal="center"/>
    </xf>
    <xf numFmtId="0" fontId="8" fillId="0" borderId="0" xfId="0" applyFont="1" applyFill="1" applyBorder="1" applyProtection="1"/>
    <xf numFmtId="164" fontId="4" fillId="2" borderId="24" xfId="1" applyNumberFormat="1" applyFill="1" applyBorder="1" applyAlignment="1" applyProtection="1">
      <alignment horizontal="center" vertical="center"/>
    </xf>
    <xf numFmtId="164" fontId="4" fillId="2" borderId="25" xfId="1" applyNumberFormat="1" applyFill="1" applyBorder="1" applyAlignment="1" applyProtection="1">
      <alignment horizontal="center" vertical="center"/>
    </xf>
    <xf numFmtId="164" fontId="4" fillId="2" borderId="22" xfId="1" applyNumberFormat="1" applyFill="1" applyBorder="1" applyAlignment="1" applyProtection="1">
      <alignment horizontal="center" vertical="center"/>
    </xf>
    <xf numFmtId="164" fontId="4" fillId="2" borderId="23" xfId="1" applyNumberForma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8" fillId="0" borderId="19" xfId="0" applyFont="1" applyFill="1" applyBorder="1" applyAlignment="1" applyProtection="1">
      <alignment wrapText="1"/>
    </xf>
    <xf numFmtId="164" fontId="4" fillId="2" borderId="8" xfId="1" applyNumberFormat="1" applyFill="1" applyBorder="1" applyAlignment="1" applyProtection="1">
      <alignment horizontal="center" vertical="center"/>
    </xf>
    <xf numFmtId="164" fontId="4" fillId="2" borderId="10" xfId="1" applyNumberFormat="1" applyFill="1" applyBorder="1" applyAlignment="1" applyProtection="1">
      <alignment horizontal="center" vertical="center"/>
    </xf>
    <xf numFmtId="0" fontId="7" fillId="0" borderId="16"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0" fontId="59" fillId="0" borderId="19" xfId="0" applyFont="1" applyFill="1" applyBorder="1" applyAlignment="1" applyProtection="1">
      <alignment horizontal="left" wrapText="1"/>
    </xf>
    <xf numFmtId="0" fontId="4" fillId="2" borderId="59" xfId="1" applyNumberFormat="1" applyFill="1" applyBorder="1" applyAlignment="1" applyProtection="1">
      <alignment horizontal="center" vertical="center"/>
    </xf>
    <xf numFmtId="0" fontId="10" fillId="0" borderId="0" xfId="0" applyFont="1" applyProtection="1"/>
    <xf numFmtId="0" fontId="57" fillId="0" borderId="19" xfId="0" applyFont="1" applyFill="1" applyBorder="1" applyAlignment="1" applyProtection="1">
      <alignment wrapText="1"/>
    </xf>
    <xf numFmtId="164" fontId="4" fillId="2" borderId="34" xfId="1" applyNumberFormat="1" applyFill="1" applyBorder="1" applyAlignment="1" applyProtection="1">
      <alignment horizontal="center" vertical="center"/>
    </xf>
    <xf numFmtId="164" fontId="4" fillId="2" borderId="9" xfId="1" applyNumberFormat="1" applyFill="1" applyBorder="1" applyAlignment="1" applyProtection="1">
      <alignment horizontal="center" vertical="center"/>
    </xf>
    <xf numFmtId="164" fontId="58" fillId="0" borderId="25" xfId="1" applyNumberFormat="1" applyFont="1" applyFill="1" applyBorder="1" applyAlignment="1" applyProtection="1">
      <alignment horizontal="left" vertical="center"/>
    </xf>
    <xf numFmtId="164" fontId="4" fillId="0" borderId="25" xfId="1" applyNumberFormat="1" applyFill="1" applyBorder="1" applyAlignment="1" applyProtection="1">
      <alignment horizontal="left" vertical="center"/>
    </xf>
    <xf numFmtId="164" fontId="4" fillId="0" borderId="23" xfId="1" applyNumberFormat="1" applyFill="1" applyBorder="1" applyAlignment="1" applyProtection="1">
      <alignment horizontal="left" vertical="center"/>
    </xf>
    <xf numFmtId="164" fontId="4" fillId="0" borderId="35" xfId="1" applyNumberFormat="1" applyFill="1" applyBorder="1" applyAlignment="1" applyProtection="1">
      <alignment horizontal="left" vertical="center"/>
    </xf>
    <xf numFmtId="164" fontId="4" fillId="2" borderId="10" xfId="1" applyNumberFormat="1" applyFill="1" applyBorder="1" applyAlignment="1" applyProtection="1">
      <alignment vertical="center"/>
    </xf>
    <xf numFmtId="0" fontId="9" fillId="0" borderId="19" xfId="0" applyFont="1" applyFill="1" applyBorder="1" applyAlignment="1" applyProtection="1">
      <alignment horizontal="left" vertical="center"/>
    </xf>
    <xf numFmtId="0" fontId="61" fillId="3" borderId="0" xfId="3" applyFont="1" applyFill="1" applyBorder="1" applyProtection="1">
      <protection hidden="1"/>
    </xf>
    <xf numFmtId="0" fontId="61" fillId="3" borderId="0" xfId="3" applyFont="1" applyFill="1" applyProtection="1">
      <protection hidden="1"/>
    </xf>
    <xf numFmtId="171" fontId="61" fillId="3" borderId="0" xfId="3" applyNumberFormat="1" applyFont="1" applyFill="1" applyBorder="1" applyProtection="1">
      <protection hidden="1"/>
    </xf>
    <xf numFmtId="165" fontId="61" fillId="3" borderId="0" xfId="3" applyNumberFormat="1" applyFont="1" applyFill="1" applyBorder="1" applyProtection="1">
      <protection hidden="1"/>
    </xf>
    <xf numFmtId="9" fontId="61" fillId="3" borderId="0" xfId="3" applyNumberFormat="1" applyFont="1" applyFill="1" applyProtection="1">
      <protection hidden="1"/>
    </xf>
    <xf numFmtId="184" fontId="61" fillId="3" borderId="0" xfId="3" applyNumberFormat="1" applyFont="1" applyFill="1" applyProtection="1">
      <protection hidden="1"/>
    </xf>
    <xf numFmtId="1" fontId="61" fillId="3" borderId="0" xfId="3" applyNumberFormat="1" applyFont="1" applyFill="1" applyProtection="1">
      <protection hidden="1"/>
    </xf>
    <xf numFmtId="0" fontId="12" fillId="3" borderId="0" xfId="3" applyNumberFormat="1" applyFont="1" applyFill="1" applyBorder="1" applyProtection="1">
      <protection hidden="1"/>
    </xf>
    <xf numFmtId="1" fontId="61" fillId="3" borderId="0" xfId="3" applyNumberFormat="1" applyFont="1" applyFill="1" applyBorder="1" applyProtection="1">
      <protection hidden="1"/>
    </xf>
    <xf numFmtId="186" fontId="34" fillId="2" borderId="0" xfId="3" applyNumberFormat="1" applyFont="1" applyFill="1" applyAlignment="1" applyProtection="1">
      <alignment vertical="center"/>
    </xf>
    <xf numFmtId="0" fontId="55" fillId="0" borderId="0" xfId="0" applyFont="1" applyAlignment="1" applyProtection="1">
      <alignment horizontal="left" vertical="center" readingOrder="1"/>
    </xf>
    <xf numFmtId="0" fontId="63" fillId="3" borderId="0" xfId="3" applyFont="1" applyFill="1" applyAlignment="1" applyProtection="1">
      <alignment vertical="top" wrapText="1"/>
      <protection hidden="1"/>
    </xf>
    <xf numFmtId="0" fontId="48" fillId="3" borderId="0" xfId="3" applyFont="1" applyFill="1" applyBorder="1" applyAlignment="1" applyProtection="1">
      <alignment vertical="center"/>
      <protection hidden="1"/>
    </xf>
    <xf numFmtId="0" fontId="48" fillId="3" borderId="0" xfId="3" applyFont="1" applyFill="1" applyAlignment="1" applyProtection="1">
      <alignment vertical="center"/>
      <protection hidden="1"/>
    </xf>
    <xf numFmtId="0" fontId="12" fillId="3" borderId="0" xfId="3" applyFont="1" applyFill="1" applyBorder="1" applyAlignment="1" applyProtection="1">
      <protection hidden="1"/>
    </xf>
    <xf numFmtId="0" fontId="27" fillId="3" borderId="0" xfId="3" applyFont="1" applyFill="1" applyBorder="1" applyAlignment="1" applyProtection="1">
      <alignment vertical="center"/>
      <protection hidden="1"/>
    </xf>
    <xf numFmtId="0" fontId="12" fillId="3" borderId="0" xfId="3" applyFont="1" applyFill="1" applyBorder="1" applyAlignment="1" applyProtection="1">
      <alignment vertical="center"/>
      <protection hidden="1"/>
    </xf>
    <xf numFmtId="0" fontId="36" fillId="3" borderId="0" xfId="3" applyFont="1" applyFill="1" applyBorder="1" applyProtection="1">
      <protection hidden="1"/>
    </xf>
    <xf numFmtId="0" fontId="36" fillId="3" borderId="0" xfId="3" applyFont="1" applyFill="1" applyBorder="1" applyAlignment="1" applyProtection="1">
      <alignment wrapText="1"/>
      <protection hidden="1"/>
    </xf>
    <xf numFmtId="0" fontId="37" fillId="3" borderId="0" xfId="3" applyFont="1" applyFill="1" applyAlignment="1" applyProtection="1">
      <alignment vertical="center"/>
      <protection hidden="1"/>
    </xf>
    <xf numFmtId="0" fontId="48" fillId="3" borderId="0" xfId="3" applyFont="1" applyFill="1" applyAlignment="1" applyProtection="1">
      <alignment horizontal="left" vertical="center"/>
      <protection hidden="1"/>
    </xf>
    <xf numFmtId="0" fontId="12" fillId="3" borderId="0" xfId="3" applyFont="1" applyFill="1" applyAlignment="1" applyProtection="1">
      <alignment vertical="top" wrapText="1"/>
      <protection hidden="1"/>
    </xf>
    <xf numFmtId="0" fontId="64" fillId="0" borderId="0" xfId="0" applyFont="1" applyProtection="1"/>
    <xf numFmtId="0" fontId="65" fillId="0" borderId="0" xfId="3" applyFont="1" applyFill="1" applyBorder="1" applyProtection="1">
      <protection hidden="1"/>
    </xf>
    <xf numFmtId="184" fontId="18" fillId="2" borderId="0" xfId="3" applyNumberFormat="1" applyFont="1" applyFill="1" applyBorder="1" applyAlignment="1" applyProtection="1">
      <alignment horizontal="center" vertical="center"/>
      <protection locked="0"/>
    </xf>
    <xf numFmtId="183" fontId="18" fillId="0" borderId="0" xfId="3" applyNumberFormat="1" applyFont="1" applyFill="1" applyBorder="1" applyAlignment="1" applyProtection="1">
      <alignment vertical="center"/>
      <protection locked="0" hidden="1"/>
    </xf>
    <xf numFmtId="1" fontId="18" fillId="0" borderId="0" xfId="3" applyNumberFormat="1" applyFont="1" applyFill="1" applyBorder="1" applyAlignment="1" applyProtection="1">
      <alignment horizontal="left" vertical="center"/>
      <protection locked="0" hidden="1"/>
    </xf>
    <xf numFmtId="0" fontId="53" fillId="4" borderId="5" xfId="0" applyFont="1" applyFill="1" applyBorder="1" applyAlignment="1" applyProtection="1">
      <alignment horizontal="center" vertical="center"/>
      <protection locked="0" hidden="1"/>
    </xf>
    <xf numFmtId="164" fontId="4" fillId="2" borderId="25" xfId="1" applyNumberFormat="1" applyFill="1" applyBorder="1" applyAlignment="1" applyProtection="1">
      <alignment horizontal="center" vertical="center"/>
    </xf>
    <xf numFmtId="0" fontId="0" fillId="4" borderId="11" xfId="0" applyFont="1" applyFill="1" applyBorder="1" applyAlignment="1" applyProtection="1">
      <protection locked="0"/>
    </xf>
    <xf numFmtId="0" fontId="56" fillId="0" borderId="0" xfId="3" applyFont="1" applyFill="1" applyAlignment="1" applyProtection="1">
      <alignment horizontal="left"/>
      <protection hidden="1"/>
    </xf>
    <xf numFmtId="0" fontId="67" fillId="0" borderId="0" xfId="2" applyFont="1" applyFill="1" applyAlignment="1" applyProtection="1">
      <protection hidden="1"/>
    </xf>
    <xf numFmtId="0" fontId="56" fillId="0" borderId="0" xfId="3" applyFont="1" applyFill="1" applyProtection="1">
      <protection hidden="1"/>
    </xf>
    <xf numFmtId="0" fontId="67" fillId="0" borderId="0" xfId="2" applyFont="1" applyFill="1" applyAlignment="1" applyProtection="1">
      <alignment horizontal="left"/>
      <protection hidden="1"/>
    </xf>
    <xf numFmtId="0" fontId="4" fillId="0" borderId="0" xfId="3" applyFont="1" applyFill="1" applyAlignment="1" applyProtection="1">
      <alignment vertical="top" wrapText="1"/>
      <protection hidden="1"/>
    </xf>
    <xf numFmtId="0" fontId="4" fillId="0" borderId="0" xfId="3" applyFont="1" applyFill="1" applyAlignment="1" applyProtection="1">
      <alignment wrapText="1"/>
      <protection hidden="1"/>
    </xf>
    <xf numFmtId="0" fontId="4" fillId="0" borderId="0" xfId="3" applyFont="1" applyFill="1" applyAlignment="1" applyProtection="1">
      <alignment vertical="top"/>
      <protection hidden="1"/>
    </xf>
    <xf numFmtId="164" fontId="58" fillId="2" borderId="19" xfId="1" applyNumberFormat="1" applyFont="1" applyFill="1" applyBorder="1" applyAlignment="1" applyProtection="1">
      <alignment horizontal="center" vertical="center"/>
    </xf>
    <xf numFmtId="164" fontId="58" fillId="2" borderId="19" xfId="1" applyNumberFormat="1" applyFont="1" applyFill="1" applyBorder="1" applyAlignment="1" applyProtection="1">
      <alignment horizontal="left" vertical="center"/>
    </xf>
    <xf numFmtId="0" fontId="4" fillId="2" borderId="70" xfId="1" applyNumberFormat="1" applyFill="1" applyBorder="1" applyAlignment="1" applyProtection="1">
      <alignment horizontal="center" vertical="center"/>
    </xf>
    <xf numFmtId="0" fontId="58" fillId="2" borderId="19" xfId="1" applyNumberFormat="1" applyFont="1" applyFill="1" applyBorder="1" applyAlignment="1" applyProtection="1">
      <alignment horizontal="center" vertical="center"/>
    </xf>
    <xf numFmtId="0" fontId="12" fillId="3" borderId="0" xfId="0" applyFont="1" applyFill="1" applyBorder="1" applyProtection="1">
      <protection hidden="1"/>
    </xf>
    <xf numFmtId="1" fontId="12" fillId="3" borderId="0" xfId="0" applyNumberFormat="1" applyFont="1" applyFill="1" applyBorder="1" applyProtection="1">
      <protection hidden="1"/>
    </xf>
    <xf numFmtId="0" fontId="61" fillId="3" borderId="0" xfId="0" applyFont="1" applyFill="1" applyBorder="1" applyProtection="1">
      <protection hidden="1"/>
    </xf>
    <xf numFmtId="0" fontId="12" fillId="3" borderId="0" xfId="0" applyFont="1" applyFill="1" applyBorder="1" applyAlignment="1" applyProtection="1">
      <alignment vertical="center"/>
      <protection hidden="1"/>
    </xf>
    <xf numFmtId="0" fontId="12" fillId="3" borderId="0" xfId="0" applyFont="1" applyFill="1" applyBorder="1" applyAlignment="1" applyProtection="1">
      <protection hidden="1"/>
    </xf>
    <xf numFmtId="0" fontId="12" fillId="3" borderId="0" xfId="0" applyFont="1" applyFill="1" applyBorder="1" applyAlignment="1" applyProtection="1">
      <alignment horizontal="center" vertical="top" wrapText="1"/>
      <protection hidden="1"/>
    </xf>
    <xf numFmtId="2" fontId="12" fillId="3" borderId="0" xfId="0" applyNumberFormat="1" applyFont="1" applyFill="1" applyBorder="1" applyAlignment="1" applyProtection="1">
      <alignment vertical="center"/>
      <protection hidden="1"/>
    </xf>
    <xf numFmtId="164" fontId="12" fillId="3" borderId="0" xfId="0" applyNumberFormat="1" applyFont="1" applyFill="1" applyBorder="1" applyAlignment="1" applyProtection="1">
      <alignment vertical="center"/>
      <protection hidden="1"/>
    </xf>
    <xf numFmtId="0" fontId="69" fillId="3" borderId="0" xfId="0" applyFont="1" applyFill="1" applyBorder="1" applyAlignment="1" applyProtection="1">
      <protection hidden="1"/>
    </xf>
    <xf numFmtId="0" fontId="70" fillId="3" borderId="0" xfId="0" applyFont="1" applyFill="1" applyBorder="1" applyAlignment="1" applyProtection="1">
      <alignment vertical="center"/>
      <protection hidden="1"/>
    </xf>
    <xf numFmtId="0" fontId="36" fillId="3" borderId="0" xfId="0" applyFont="1" applyFill="1" applyBorder="1" applyAlignment="1" applyProtection="1">
      <alignment wrapText="1"/>
      <protection hidden="1"/>
    </xf>
    <xf numFmtId="0" fontId="70" fillId="3" borderId="0" xfId="0" applyFont="1" applyFill="1" applyBorder="1" applyAlignment="1" applyProtection="1">
      <protection hidden="1"/>
    </xf>
    <xf numFmtId="0" fontId="62" fillId="3" borderId="0" xfId="0" applyFont="1" applyFill="1" applyAlignment="1" applyProtection="1">
      <alignment vertical="center"/>
    </xf>
    <xf numFmtId="0" fontId="12" fillId="3" borderId="0" xfId="0" applyFont="1" applyFill="1" applyBorder="1" applyAlignment="1" applyProtection="1">
      <alignment horizontal="right"/>
      <protection hidden="1"/>
    </xf>
    <xf numFmtId="2" fontId="61" fillId="3" borderId="0" xfId="0" applyNumberFormat="1" applyFont="1" applyFill="1" applyBorder="1" applyProtection="1">
      <protection hidden="1"/>
    </xf>
    <xf numFmtId="0" fontId="61" fillId="3" borderId="0" xfId="0" applyFont="1" applyFill="1" applyBorder="1" applyAlignment="1" applyProtection="1">
      <alignment horizontal="left" wrapText="1"/>
      <protection hidden="1"/>
    </xf>
    <xf numFmtId="0" fontId="61" fillId="3" borderId="0" xfId="0" applyFont="1" applyFill="1" applyBorder="1" applyAlignment="1" applyProtection="1">
      <alignment vertical="top"/>
      <protection hidden="1"/>
    </xf>
    <xf numFmtId="0" fontId="61" fillId="3" borderId="0" xfId="0" applyFont="1" applyFill="1" applyBorder="1" applyAlignment="1" applyProtection="1">
      <alignment horizontal="right"/>
      <protection hidden="1"/>
    </xf>
    <xf numFmtId="2" fontId="61" fillId="3" borderId="0" xfId="0" applyNumberFormat="1" applyFont="1" applyFill="1" applyBorder="1" applyAlignment="1" applyProtection="1">
      <alignment horizontal="right"/>
      <protection hidden="1"/>
    </xf>
    <xf numFmtId="2" fontId="61" fillId="3" borderId="0" xfId="0" applyNumberFormat="1" applyFont="1" applyFill="1" applyBorder="1" applyAlignment="1" applyProtection="1">
      <alignment horizontal="left" wrapText="1"/>
      <protection hidden="1"/>
    </xf>
    <xf numFmtId="0" fontId="61" fillId="3" borderId="0" xfId="0" applyFont="1" applyFill="1" applyBorder="1" applyAlignment="1" applyProtection="1">
      <alignment vertical="center"/>
      <protection hidden="1"/>
    </xf>
    <xf numFmtId="166" fontId="12" fillId="3" borderId="0" xfId="0" applyNumberFormat="1" applyFont="1" applyFill="1" applyBorder="1" applyProtection="1">
      <protection hidden="1"/>
    </xf>
    <xf numFmtId="167" fontId="12" fillId="3" borderId="0" xfId="0" applyNumberFormat="1" applyFont="1" applyFill="1" applyBorder="1" applyProtection="1">
      <protection hidden="1"/>
    </xf>
    <xf numFmtId="166" fontId="12" fillId="3" borderId="0" xfId="0" applyNumberFormat="1" applyFont="1" applyFill="1" applyBorder="1" applyAlignment="1" applyProtection="1">
      <alignment vertical="center"/>
      <protection hidden="1"/>
    </xf>
    <xf numFmtId="0" fontId="71" fillId="3" borderId="0" xfId="2" applyFont="1" applyFill="1" applyBorder="1" applyAlignment="1" applyProtection="1">
      <protection hidden="1"/>
    </xf>
    <xf numFmtId="0" fontId="12" fillId="3" borderId="0" xfId="0" applyNumberFormat="1" applyFont="1" applyFill="1" applyBorder="1" applyProtection="1">
      <protection hidden="1"/>
    </xf>
    <xf numFmtId="0" fontId="27" fillId="3" borderId="0" xfId="0" applyFont="1" applyFill="1" applyBorder="1" applyAlignment="1" applyProtection="1">
      <alignment vertical="center"/>
      <protection hidden="1"/>
    </xf>
    <xf numFmtId="1" fontId="27" fillId="3" borderId="0" xfId="0" applyNumberFormat="1" applyFont="1" applyFill="1" applyBorder="1" applyAlignment="1" applyProtection="1">
      <alignment vertical="top"/>
      <protection hidden="1"/>
    </xf>
    <xf numFmtId="2" fontId="12" fillId="3" borderId="0" xfId="0" applyNumberFormat="1" applyFont="1" applyFill="1" applyBorder="1" applyProtection="1">
      <protection hidden="1"/>
    </xf>
    <xf numFmtId="168" fontId="27" fillId="3" borderId="0" xfId="0" applyNumberFormat="1" applyFont="1" applyFill="1" applyBorder="1" applyAlignment="1" applyProtection="1">
      <alignment horizontal="left" vertical="top"/>
      <protection hidden="1"/>
    </xf>
    <xf numFmtId="0" fontId="27" fillId="3" borderId="0" xfId="0" applyFont="1" applyFill="1" applyBorder="1" applyAlignment="1" applyProtection="1">
      <alignment horizontal="right" vertical="top"/>
      <protection hidden="1"/>
    </xf>
    <xf numFmtId="0" fontId="27" fillId="3" borderId="0" xfId="0" applyFont="1" applyFill="1" applyBorder="1" applyAlignment="1" applyProtection="1">
      <alignment vertical="top"/>
      <protection hidden="1"/>
    </xf>
    <xf numFmtId="169" fontId="61" fillId="3" borderId="0" xfId="0" applyNumberFormat="1" applyFont="1" applyFill="1" applyBorder="1" applyProtection="1">
      <protection hidden="1"/>
    </xf>
    <xf numFmtId="170" fontId="61" fillId="3" borderId="0" xfId="0" applyNumberFormat="1" applyFont="1" applyFill="1" applyBorder="1" applyProtection="1">
      <protection hidden="1"/>
    </xf>
    <xf numFmtId="171" fontId="61" fillId="3" borderId="0" xfId="0" applyNumberFormat="1" applyFont="1" applyFill="1" applyBorder="1" applyProtection="1">
      <protection hidden="1"/>
    </xf>
    <xf numFmtId="165" fontId="61" fillId="3" borderId="0" xfId="0" applyNumberFormat="1" applyFont="1" applyFill="1" applyBorder="1" applyProtection="1">
      <protection hidden="1"/>
    </xf>
    <xf numFmtId="190" fontId="61" fillId="3" borderId="0" xfId="0" applyNumberFormat="1" applyFont="1" applyFill="1" applyBorder="1" applyProtection="1">
      <protection hidden="1"/>
    </xf>
    <xf numFmtId="0" fontId="61" fillId="3" borderId="0" xfId="0" applyNumberFormat="1" applyFont="1" applyFill="1" applyBorder="1" applyProtection="1">
      <protection hidden="1"/>
    </xf>
    <xf numFmtId="0" fontId="27" fillId="3" borderId="0" xfId="0" applyFont="1" applyFill="1" applyBorder="1" applyProtection="1">
      <protection hidden="1"/>
    </xf>
    <xf numFmtId="0" fontId="74" fillId="3" borderId="0" xfId="0" applyFont="1" applyFill="1" applyBorder="1" applyProtection="1">
      <protection hidden="1"/>
    </xf>
    <xf numFmtId="172" fontId="12" fillId="3" borderId="0" xfId="0" applyNumberFormat="1" applyFont="1" applyFill="1" applyBorder="1" applyProtection="1">
      <protection hidden="1"/>
    </xf>
    <xf numFmtId="172" fontId="27" fillId="3" borderId="0" xfId="0" applyNumberFormat="1" applyFont="1" applyFill="1" applyBorder="1" applyProtection="1">
      <protection hidden="1"/>
    </xf>
    <xf numFmtId="165" fontId="61" fillId="3" borderId="0" xfId="0" applyNumberFormat="1" applyFont="1" applyFill="1" applyBorder="1" applyAlignment="1" applyProtection="1">
      <alignment horizontal="left" vertical="center"/>
      <protection hidden="1"/>
    </xf>
    <xf numFmtId="172" fontId="61" fillId="3" borderId="0" xfId="0" applyNumberFormat="1" applyFont="1" applyFill="1" applyBorder="1" applyProtection="1">
      <protection hidden="1"/>
    </xf>
    <xf numFmtId="1" fontId="61" fillId="3" borderId="0" xfId="0" applyNumberFormat="1" applyFont="1" applyFill="1" applyBorder="1" applyProtection="1">
      <protection hidden="1"/>
    </xf>
    <xf numFmtId="0" fontId="61" fillId="3" borderId="0" xfId="0" applyFont="1" applyFill="1" applyBorder="1" applyAlignment="1" applyProtection="1">
      <alignment horizontal="left"/>
      <protection hidden="1"/>
    </xf>
    <xf numFmtId="0" fontId="76" fillId="3" borderId="0" xfId="0" applyFont="1" applyFill="1" applyBorder="1" applyProtection="1">
      <protection hidden="1"/>
    </xf>
    <xf numFmtId="0" fontId="62" fillId="3" borderId="0" xfId="0" applyFont="1" applyFill="1" applyAlignment="1" applyProtection="1">
      <alignment vertical="top" wrapText="1"/>
    </xf>
    <xf numFmtId="164" fontId="4" fillId="2" borderId="8" xfId="1" applyNumberFormat="1" applyFill="1" applyBorder="1" applyAlignment="1" applyProtection="1">
      <alignment horizontal="center" vertical="center"/>
    </xf>
    <xf numFmtId="164" fontId="4" fillId="2" borderId="10" xfId="1" applyNumberFormat="1" applyFill="1" applyBorder="1" applyAlignment="1" applyProtection="1">
      <alignment horizontal="center" vertical="center"/>
    </xf>
    <xf numFmtId="0" fontId="7" fillId="0" borderId="16"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164" fontId="4" fillId="2" borderId="20" xfId="1" applyNumberFormat="1" applyFill="1" applyBorder="1" applyAlignment="1" applyProtection="1">
      <alignment horizontal="center" vertical="center"/>
    </xf>
    <xf numFmtId="164" fontId="4" fillId="2" borderId="21" xfId="1" applyNumberFormat="1" applyFill="1" applyBorder="1" applyAlignment="1" applyProtection="1">
      <alignment horizontal="center" vertical="center"/>
    </xf>
    <xf numFmtId="164" fontId="4" fillId="2" borderId="22" xfId="1" applyNumberFormat="1" applyFill="1" applyBorder="1" applyAlignment="1" applyProtection="1">
      <alignment horizontal="center" vertical="center"/>
    </xf>
    <xf numFmtId="164" fontId="4" fillId="2" borderId="23" xfId="1" applyNumberFormat="1" applyFill="1" applyBorder="1" applyAlignment="1" applyProtection="1">
      <alignment horizontal="center" vertical="center"/>
    </xf>
    <xf numFmtId="189" fontId="4" fillId="2" borderId="22" xfId="1" applyNumberFormat="1" applyFill="1" applyBorder="1" applyAlignment="1" applyProtection="1">
      <alignment horizontal="center" vertical="center"/>
    </xf>
    <xf numFmtId="189" fontId="4" fillId="2" borderId="23" xfId="1" applyNumberFormat="1" applyFill="1" applyBorder="1" applyAlignment="1" applyProtection="1">
      <alignment horizontal="center" vertical="center"/>
    </xf>
    <xf numFmtId="189" fontId="4" fillId="2" borderId="26" xfId="1" applyNumberFormat="1" applyFill="1" applyBorder="1" applyAlignment="1" applyProtection="1">
      <alignment horizontal="center" vertical="center"/>
    </xf>
    <xf numFmtId="189" fontId="4" fillId="2" borderId="27" xfId="1" applyNumberFormat="1" applyFill="1" applyBorder="1" applyAlignment="1" applyProtection="1">
      <alignment horizontal="center" vertical="center"/>
    </xf>
    <xf numFmtId="0" fontId="7" fillId="0" borderId="16"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171" fontId="58" fillId="2" borderId="20" xfId="1" applyNumberFormat="1" applyFont="1" applyFill="1" applyBorder="1" applyAlignment="1" applyProtection="1">
      <alignment horizontal="center" vertical="center"/>
    </xf>
    <xf numFmtId="171" fontId="58" fillId="2" borderId="21" xfId="1" applyNumberFormat="1" applyFont="1" applyFill="1" applyBorder="1" applyAlignment="1" applyProtection="1">
      <alignment horizontal="center" vertical="center"/>
    </xf>
    <xf numFmtId="191" fontId="58" fillId="2" borderId="16" xfId="1" applyNumberFormat="1" applyFont="1" applyFill="1" applyBorder="1" applyAlignment="1" applyProtection="1">
      <alignment horizontal="center" vertical="center"/>
    </xf>
    <xf numFmtId="191" fontId="58" fillId="2" borderId="18" xfId="1" applyNumberFormat="1" applyFont="1" applyFill="1" applyBorder="1" applyAlignment="1" applyProtection="1">
      <alignment horizontal="center" vertical="center"/>
    </xf>
    <xf numFmtId="164" fontId="4" fillId="2" borderId="26" xfId="1" applyNumberFormat="1" applyFill="1" applyBorder="1" applyAlignment="1" applyProtection="1">
      <alignment horizontal="center" vertical="center"/>
    </xf>
    <xf numFmtId="164" fontId="4" fillId="2" borderId="27" xfId="1" applyNumberFormat="1" applyFill="1" applyBorder="1" applyAlignment="1" applyProtection="1">
      <alignment horizontal="center" vertical="center"/>
    </xf>
    <xf numFmtId="0" fontId="6" fillId="0" borderId="16" xfId="0" applyFont="1" applyBorder="1" applyAlignment="1" applyProtection="1">
      <alignment horizontal="center" vertical="center"/>
    </xf>
    <xf numFmtId="0" fontId="6" fillId="0" borderId="17" xfId="0" applyFont="1" applyBorder="1" applyAlignment="1" applyProtection="1">
      <alignment horizontal="center" vertical="center"/>
    </xf>
    <xf numFmtId="0" fontId="7" fillId="0" borderId="16" xfId="0" applyFont="1" applyFill="1" applyBorder="1" applyAlignment="1" applyProtection="1">
      <alignment horizontal="left" vertical="center" wrapText="1"/>
    </xf>
    <xf numFmtId="0" fontId="7" fillId="0" borderId="18" xfId="0" applyFont="1" applyFill="1" applyBorder="1" applyAlignment="1" applyProtection="1">
      <alignment horizontal="left" vertical="center" wrapText="1"/>
    </xf>
    <xf numFmtId="174" fontId="4" fillId="2" borderId="20" xfId="1" applyNumberFormat="1" applyFill="1" applyBorder="1" applyAlignment="1" applyProtection="1">
      <alignment horizontal="center" vertical="center"/>
    </xf>
    <xf numFmtId="174" fontId="4" fillId="2" borderId="21" xfId="1" applyNumberFormat="1" applyFill="1" applyBorder="1" applyAlignment="1" applyProtection="1">
      <alignment horizontal="center" vertical="center"/>
    </xf>
    <xf numFmtId="0" fontId="4" fillId="2" borderId="20" xfId="1" applyNumberFormat="1" applyFill="1" applyBorder="1" applyAlignment="1" applyProtection="1">
      <alignment horizontal="center" vertical="center"/>
    </xf>
    <xf numFmtId="0" fontId="4" fillId="2" borderId="21" xfId="1" applyNumberFormat="1" applyFill="1" applyBorder="1" applyAlignment="1" applyProtection="1">
      <alignment horizontal="center" vertical="center"/>
    </xf>
    <xf numFmtId="0" fontId="6" fillId="0" borderId="18" xfId="0" applyFont="1" applyBorder="1" applyAlignment="1" applyProtection="1">
      <alignment horizontal="center" vertical="center"/>
    </xf>
    <xf numFmtId="174" fontId="58" fillId="2" borderId="20" xfId="1" applyNumberFormat="1" applyFont="1" applyFill="1" applyBorder="1" applyAlignment="1" applyProtection="1">
      <alignment horizontal="center" vertical="center"/>
    </xf>
    <xf numFmtId="174" fontId="58" fillId="2" borderId="21" xfId="1" applyNumberFormat="1" applyFont="1" applyFill="1" applyBorder="1" applyAlignment="1" applyProtection="1">
      <alignment horizontal="center" vertical="center"/>
    </xf>
    <xf numFmtId="0" fontId="58" fillId="2" borderId="20" xfId="1" applyNumberFormat="1" applyFont="1" applyFill="1" applyBorder="1" applyAlignment="1" applyProtection="1">
      <alignment horizontal="center" vertical="center"/>
    </xf>
    <xf numFmtId="0" fontId="58" fillId="2" borderId="21" xfId="1" applyNumberFormat="1" applyFont="1" applyFill="1" applyBorder="1" applyAlignment="1" applyProtection="1">
      <alignment horizontal="center" vertical="center"/>
    </xf>
    <xf numFmtId="164" fontId="58" fillId="2" borderId="16" xfId="1" applyNumberFormat="1" applyFont="1" applyFill="1" applyBorder="1" applyAlignment="1" applyProtection="1">
      <alignment horizontal="center" vertical="center"/>
    </xf>
    <xf numFmtId="164" fontId="58" fillId="2" borderId="18" xfId="1" applyNumberFormat="1" applyFont="1" applyFill="1" applyBorder="1" applyAlignment="1" applyProtection="1">
      <alignment horizontal="center" vertical="center"/>
    </xf>
    <xf numFmtId="169" fontId="58" fillId="2" borderId="20" xfId="1" applyNumberFormat="1" applyFont="1" applyFill="1" applyBorder="1" applyAlignment="1" applyProtection="1">
      <alignment horizontal="left" vertical="center"/>
    </xf>
    <xf numFmtId="169" fontId="58" fillId="2" borderId="21" xfId="1" applyNumberFormat="1" applyFont="1" applyFill="1" applyBorder="1" applyAlignment="1" applyProtection="1">
      <alignment horizontal="left" vertical="center"/>
    </xf>
    <xf numFmtId="174" fontId="4" fillId="2" borderId="8" xfId="1" applyNumberFormat="1" applyFill="1" applyBorder="1" applyAlignment="1" applyProtection="1">
      <alignment horizontal="center" vertical="center"/>
    </xf>
    <xf numFmtId="174" fontId="4" fillId="2" borderId="10" xfId="1" applyNumberFormat="1" applyFill="1" applyBorder="1" applyAlignment="1" applyProtection="1">
      <alignment horizontal="center" vertical="center"/>
    </xf>
    <xf numFmtId="0" fontId="4" fillId="2" borderId="8" xfId="1" applyNumberFormat="1" applyFill="1" applyBorder="1" applyAlignment="1" applyProtection="1">
      <alignment horizontal="center" vertical="center"/>
    </xf>
    <xf numFmtId="0" fontId="4" fillId="2" borderId="10" xfId="1" applyNumberFormat="1" applyFill="1" applyBorder="1" applyAlignment="1" applyProtection="1">
      <alignment horizontal="center" vertical="center"/>
    </xf>
    <xf numFmtId="174" fontId="58" fillId="2" borderId="16" xfId="1" applyNumberFormat="1" applyFont="1" applyFill="1" applyBorder="1" applyAlignment="1" applyProtection="1">
      <alignment horizontal="center" vertical="center"/>
    </xf>
    <xf numFmtId="174" fontId="58" fillId="2" borderId="18" xfId="1" applyNumberFormat="1" applyFont="1" applyFill="1" applyBorder="1" applyAlignment="1" applyProtection="1">
      <alignment horizontal="center" vertical="center"/>
    </xf>
    <xf numFmtId="170" fontId="58" fillId="2" borderId="16" xfId="1" applyNumberFormat="1" applyFont="1" applyFill="1" applyBorder="1" applyAlignment="1" applyProtection="1">
      <alignment horizontal="center" vertical="center"/>
    </xf>
    <xf numFmtId="170" fontId="58" fillId="2" borderId="18" xfId="1" applyNumberFormat="1" applyFont="1" applyFill="1" applyBorder="1" applyAlignment="1" applyProtection="1">
      <alignment horizontal="center" vertical="center"/>
    </xf>
    <xf numFmtId="164" fontId="4" fillId="2" borderId="24" xfId="1" applyNumberFormat="1" applyFill="1" applyBorder="1" applyAlignment="1" applyProtection="1">
      <alignment horizontal="center" vertical="center"/>
    </xf>
    <xf numFmtId="164" fontId="4" fillId="2" borderId="25" xfId="1" applyNumberFormat="1" applyFill="1" applyBorder="1" applyAlignment="1" applyProtection="1">
      <alignment horizontal="center" vertical="center"/>
    </xf>
    <xf numFmtId="0" fontId="7" fillId="0" borderId="16" xfId="0" applyFont="1" applyBorder="1" applyAlignment="1" applyProtection="1">
      <alignment vertical="center" wrapText="1"/>
    </xf>
    <xf numFmtId="0" fontId="7" fillId="0" borderId="18" xfId="0" applyFont="1" applyBorder="1" applyAlignment="1" applyProtection="1">
      <alignment vertical="center" wrapText="1"/>
    </xf>
    <xf numFmtId="164" fontId="58" fillId="2" borderId="16" xfId="1" applyNumberFormat="1" applyFont="1" applyFill="1" applyBorder="1" applyAlignment="1" applyProtection="1">
      <alignment horizontal="left" vertical="center"/>
    </xf>
    <xf numFmtId="164" fontId="58" fillId="2" borderId="18" xfId="1" applyNumberFormat="1" applyFont="1" applyFill="1" applyBorder="1" applyAlignment="1" applyProtection="1">
      <alignment horizontal="left" vertical="center"/>
    </xf>
    <xf numFmtId="189" fontId="4" fillId="2" borderId="20" xfId="1" applyNumberFormat="1" applyFill="1" applyBorder="1" applyAlignment="1" applyProtection="1">
      <alignment horizontal="center" vertical="center"/>
    </xf>
    <xf numFmtId="189" fontId="4" fillId="2" borderId="21" xfId="1" applyNumberFormat="1" applyFill="1" applyBorder="1" applyAlignment="1" applyProtection="1">
      <alignment horizontal="center" vertical="center"/>
    </xf>
    <xf numFmtId="164" fontId="4" fillId="2" borderId="16" xfId="1" applyNumberFormat="1" applyFill="1" applyBorder="1" applyAlignment="1" applyProtection="1">
      <alignment horizontal="center" vertical="center"/>
    </xf>
    <xf numFmtId="164" fontId="4" fillId="2" borderId="18" xfId="1" applyNumberFormat="1" applyFill="1" applyBorder="1" applyAlignment="1" applyProtection="1">
      <alignment horizontal="center" vertical="center"/>
    </xf>
    <xf numFmtId="0" fontId="8" fillId="4" borderId="16" xfId="0" applyFont="1" applyFill="1" applyBorder="1" applyAlignment="1" applyProtection="1">
      <alignment horizontal="left"/>
      <protection locked="0"/>
    </xf>
    <xf numFmtId="0" fontId="8" fillId="4" borderId="18" xfId="0" applyFont="1" applyFill="1" applyBorder="1" applyAlignment="1" applyProtection="1">
      <alignment horizontal="left"/>
      <protection locked="0"/>
    </xf>
    <xf numFmtId="191" fontId="4" fillId="2" borderId="26" xfId="1" applyNumberFormat="1" applyFill="1" applyBorder="1" applyAlignment="1" applyProtection="1">
      <alignment horizontal="center" vertical="center"/>
      <protection locked="0"/>
    </xf>
    <xf numFmtId="191" fontId="4" fillId="2" borderId="27" xfId="1" applyNumberFormat="1" applyFill="1" applyBorder="1" applyAlignment="1" applyProtection="1">
      <alignment horizontal="center" vertical="center"/>
      <protection locked="0"/>
    </xf>
    <xf numFmtId="164" fontId="4" fillId="2" borderId="26" xfId="1" applyNumberFormat="1" applyFill="1" applyBorder="1" applyAlignment="1" applyProtection="1">
      <alignment horizontal="center" vertical="center"/>
      <protection locked="0"/>
    </xf>
    <xf numFmtId="164" fontId="4" fillId="2" borderId="27" xfId="1" applyNumberFormat="1" applyFill="1" applyBorder="1" applyAlignment="1" applyProtection="1">
      <alignment horizontal="center" vertical="center"/>
      <protection locked="0"/>
    </xf>
    <xf numFmtId="192" fontId="4" fillId="2" borderId="24" xfId="1" applyNumberFormat="1" applyFill="1" applyBorder="1" applyAlignment="1" applyProtection="1">
      <alignment horizontal="center" vertical="center"/>
      <protection locked="0"/>
    </xf>
    <xf numFmtId="192" fontId="4" fillId="2" borderId="25" xfId="1" applyNumberFormat="1" applyFill="1" applyBorder="1" applyAlignment="1" applyProtection="1">
      <alignment horizontal="center" vertical="center"/>
      <protection locked="0"/>
    </xf>
    <xf numFmtId="164" fontId="4" fillId="4" borderId="24" xfId="1" applyNumberFormat="1" applyFill="1" applyBorder="1" applyAlignment="1" applyProtection="1">
      <alignment horizontal="left" vertical="center"/>
      <protection locked="0"/>
    </xf>
    <xf numFmtId="164" fontId="4" fillId="4" borderId="25" xfId="1" applyNumberFormat="1" applyFill="1" applyBorder="1" applyAlignment="1" applyProtection="1">
      <alignment horizontal="left" vertical="center"/>
      <protection locked="0"/>
    </xf>
    <xf numFmtId="191" fontId="4" fillId="2" borderId="14" xfId="1" applyNumberFormat="1" applyFill="1" applyBorder="1" applyAlignment="1" applyProtection="1">
      <alignment horizontal="center" vertical="center"/>
      <protection locked="0"/>
    </xf>
    <xf numFmtId="191" fontId="4" fillId="2" borderId="15" xfId="1" applyNumberFormat="1" applyFill="1" applyBorder="1" applyAlignment="1" applyProtection="1">
      <alignment horizontal="center" vertical="center"/>
      <protection locked="0"/>
    </xf>
    <xf numFmtId="164" fontId="4" fillId="4" borderId="26" xfId="1" applyNumberFormat="1" applyFill="1" applyBorder="1" applyAlignment="1" applyProtection="1">
      <alignment horizontal="left" vertical="center"/>
      <protection locked="0"/>
    </xf>
    <xf numFmtId="164" fontId="4" fillId="4" borderId="27" xfId="1" applyNumberFormat="1" applyFill="1" applyBorder="1" applyAlignment="1" applyProtection="1">
      <alignment horizontal="left" vertical="center"/>
      <protection locked="0"/>
    </xf>
    <xf numFmtId="0" fontId="4" fillId="2" borderId="8" xfId="1" applyNumberFormat="1" applyFill="1" applyBorder="1" applyAlignment="1" applyProtection="1">
      <alignment horizontal="center" vertical="center"/>
      <protection locked="0"/>
    </xf>
    <xf numFmtId="0" fontId="4" fillId="2" borderId="10" xfId="1" applyNumberFormat="1" applyFill="1" applyBorder="1" applyAlignment="1" applyProtection="1">
      <alignment horizontal="center" vertical="center"/>
      <protection locked="0"/>
    </xf>
    <xf numFmtId="191" fontId="4" fillId="2" borderId="22" xfId="1" applyNumberFormat="1" applyFill="1" applyBorder="1" applyAlignment="1" applyProtection="1">
      <alignment horizontal="center" vertical="center"/>
      <protection locked="0"/>
    </xf>
    <xf numFmtId="191" fontId="4" fillId="2" borderId="23" xfId="1" applyNumberFormat="1" applyFill="1" applyBorder="1" applyAlignment="1" applyProtection="1">
      <alignment horizontal="center" vertical="center"/>
      <protection locked="0"/>
    </xf>
    <xf numFmtId="0" fontId="4" fillId="2" borderId="20" xfId="1" applyNumberFormat="1" applyFill="1" applyBorder="1" applyAlignment="1" applyProtection="1">
      <alignment horizontal="center" vertical="center"/>
      <protection locked="0"/>
    </xf>
    <xf numFmtId="0" fontId="4" fillId="2" borderId="21" xfId="1" applyNumberFormat="1" applyFill="1" applyBorder="1" applyAlignment="1" applyProtection="1">
      <alignment horizontal="center" vertical="center"/>
      <protection locked="0"/>
    </xf>
    <xf numFmtId="174" fontId="4" fillId="2" borderId="20" xfId="1" applyNumberFormat="1" applyFill="1" applyBorder="1" applyAlignment="1" applyProtection="1">
      <alignment horizontal="center" vertical="center"/>
      <protection locked="0"/>
    </xf>
    <xf numFmtId="174" fontId="4" fillId="2" borderId="21" xfId="1" applyNumberFormat="1" applyFill="1" applyBorder="1" applyAlignment="1" applyProtection="1">
      <alignment horizontal="center" vertical="center"/>
      <protection locked="0"/>
    </xf>
    <xf numFmtId="170" fontId="4" fillId="2" borderId="20" xfId="1" applyNumberFormat="1" applyFill="1" applyBorder="1" applyAlignment="1" applyProtection="1">
      <alignment horizontal="center" vertical="center"/>
      <protection locked="0"/>
    </xf>
    <xf numFmtId="170" fontId="4" fillId="2" borderId="21" xfId="1" applyNumberFormat="1" applyFill="1" applyBorder="1" applyAlignment="1" applyProtection="1">
      <alignment horizontal="center" vertical="center"/>
      <protection locked="0"/>
    </xf>
    <xf numFmtId="174" fontId="4" fillId="2" borderId="26" xfId="1" applyNumberFormat="1" applyFill="1" applyBorder="1" applyAlignment="1" applyProtection="1">
      <alignment horizontal="center" vertical="center"/>
      <protection locked="0"/>
    </xf>
    <xf numFmtId="174" fontId="4" fillId="2" borderId="27" xfId="1" applyNumberFormat="1" applyFill="1" applyBorder="1" applyAlignment="1" applyProtection="1">
      <alignment horizontal="center" vertical="center"/>
      <protection locked="0"/>
    </xf>
    <xf numFmtId="0" fontId="7" fillId="0" borderId="16" xfId="0" applyFont="1" applyFill="1" applyBorder="1" applyAlignment="1" applyProtection="1">
      <alignment horizontal="left" vertical="center"/>
    </xf>
    <xf numFmtId="0" fontId="7" fillId="0" borderId="18" xfId="0" applyFont="1" applyFill="1" applyBorder="1" applyAlignment="1" applyProtection="1">
      <alignment horizontal="left" vertical="center"/>
    </xf>
    <xf numFmtId="174" fontId="4" fillId="2" borderId="8" xfId="1" applyNumberFormat="1" applyFill="1" applyBorder="1" applyAlignment="1" applyProtection="1">
      <alignment horizontal="center" vertical="center"/>
      <protection locked="0"/>
    </xf>
    <xf numFmtId="174" fontId="4" fillId="2" borderId="10" xfId="1" applyNumberFormat="1" applyFill="1" applyBorder="1" applyAlignment="1" applyProtection="1">
      <alignment horizontal="center" vertical="center"/>
      <protection locked="0"/>
    </xf>
    <xf numFmtId="164" fontId="4" fillId="2" borderId="66" xfId="1" applyNumberFormat="1" applyFill="1" applyBorder="1" applyAlignment="1" applyProtection="1">
      <alignment horizontal="center" vertical="center"/>
      <protection locked="0"/>
    </xf>
    <xf numFmtId="164" fontId="4" fillId="2" borderId="67" xfId="1" applyNumberFormat="1" applyFill="1" applyBorder="1" applyAlignment="1" applyProtection="1">
      <alignment horizontal="center" vertical="center"/>
      <protection locked="0"/>
    </xf>
    <xf numFmtId="164" fontId="4" fillId="2" borderId="8" xfId="1" applyNumberFormat="1" applyFill="1" applyBorder="1" applyAlignment="1" applyProtection="1">
      <alignment horizontal="center" vertical="center"/>
      <protection locked="0"/>
    </xf>
    <xf numFmtId="164" fontId="4" fillId="2" borderId="10" xfId="1" applyNumberFormat="1" applyFill="1" applyBorder="1" applyAlignment="1" applyProtection="1">
      <alignment horizontal="center" vertical="center"/>
      <protection locked="0"/>
    </xf>
    <xf numFmtId="192" fontId="4" fillId="2" borderId="8" xfId="1" applyNumberFormat="1" applyFill="1" applyBorder="1" applyAlignment="1" applyProtection="1">
      <alignment horizontal="center" vertical="center"/>
      <protection locked="0"/>
    </xf>
    <xf numFmtId="192" fontId="4" fillId="2" borderId="10" xfId="1" applyNumberFormat="1" applyFill="1" applyBorder="1" applyAlignment="1" applyProtection="1">
      <alignment horizontal="center" vertical="center"/>
      <protection locked="0"/>
    </xf>
    <xf numFmtId="164" fontId="4" fillId="2" borderId="22" xfId="1" applyNumberFormat="1" applyFill="1" applyBorder="1" applyAlignment="1" applyProtection="1">
      <alignment horizontal="center" vertical="center"/>
      <protection locked="0"/>
    </xf>
    <xf numFmtId="164" fontId="4" fillId="2" borderId="23" xfId="1" applyNumberFormat="1" applyFill="1" applyBorder="1" applyAlignment="1" applyProtection="1">
      <alignment horizontal="center" vertical="center"/>
      <protection locked="0"/>
    </xf>
    <xf numFmtId="164" fontId="4" fillId="4" borderId="22" xfId="1" applyNumberFormat="1" applyFill="1" applyBorder="1" applyAlignment="1" applyProtection="1">
      <alignment horizontal="left" vertical="center"/>
      <protection locked="0"/>
    </xf>
    <xf numFmtId="164" fontId="4" fillId="4" borderId="23" xfId="1" applyNumberFormat="1" applyFill="1" applyBorder="1" applyAlignment="1" applyProtection="1">
      <alignment horizontal="left" vertical="center"/>
      <protection locked="0"/>
    </xf>
    <xf numFmtId="191" fontId="4" fillId="2" borderId="20" xfId="1" applyNumberFormat="1" applyFill="1" applyBorder="1" applyAlignment="1" applyProtection="1">
      <alignment horizontal="center" vertical="center"/>
      <protection locked="0"/>
    </xf>
    <xf numFmtId="191" fontId="4" fillId="2" borderId="21" xfId="1" applyNumberFormat="1" applyFill="1" applyBorder="1" applyAlignment="1" applyProtection="1">
      <alignment horizontal="center" vertical="center"/>
      <protection locked="0"/>
    </xf>
    <xf numFmtId="171" fontId="4" fillId="2" borderId="22" xfId="1" applyNumberFormat="1" applyFill="1" applyBorder="1" applyAlignment="1" applyProtection="1">
      <alignment horizontal="center" vertical="center"/>
      <protection locked="0"/>
    </xf>
    <xf numFmtId="171" fontId="4" fillId="2" borderId="23" xfId="1" applyNumberFormat="1" applyFill="1" applyBorder="1" applyAlignment="1" applyProtection="1">
      <alignment horizontal="center" vertical="center"/>
      <protection locked="0"/>
    </xf>
    <xf numFmtId="171" fontId="4" fillId="2" borderId="26" xfId="1" applyNumberFormat="1" applyFill="1" applyBorder="1" applyAlignment="1" applyProtection="1">
      <alignment horizontal="center" vertical="center"/>
      <protection locked="0"/>
    </xf>
    <xf numFmtId="171" fontId="4" fillId="2" borderId="27" xfId="1" applyNumberFormat="1" applyFill="1" applyBorder="1" applyAlignment="1" applyProtection="1">
      <alignment horizontal="center" vertical="center"/>
      <protection locked="0"/>
    </xf>
    <xf numFmtId="191" fontId="58" fillId="2" borderId="20" xfId="1" applyNumberFormat="1" applyFont="1" applyFill="1" applyBorder="1" applyAlignment="1" applyProtection="1">
      <alignment horizontal="center" vertical="center"/>
    </xf>
    <xf numFmtId="191" fontId="58" fillId="2" borderId="21" xfId="1" applyNumberFormat="1" applyFont="1" applyFill="1" applyBorder="1" applyAlignment="1" applyProtection="1">
      <alignment horizontal="center" vertical="center"/>
    </xf>
    <xf numFmtId="171" fontId="4" fillId="2" borderId="20" xfId="1" applyNumberFormat="1" applyFill="1" applyBorder="1" applyAlignment="1" applyProtection="1">
      <alignment horizontal="center" vertical="center"/>
      <protection locked="0"/>
    </xf>
    <xf numFmtId="171" fontId="4" fillId="2" borderId="21" xfId="1" applyNumberFormat="1" applyFill="1" applyBorder="1" applyAlignment="1" applyProtection="1">
      <alignment horizontal="center" vertical="center"/>
      <protection locked="0"/>
    </xf>
    <xf numFmtId="191" fontId="4" fillId="2" borderId="66" xfId="1" applyNumberFormat="1" applyFill="1" applyBorder="1" applyAlignment="1" applyProtection="1">
      <alignment horizontal="center" vertical="center"/>
      <protection locked="0"/>
    </xf>
    <xf numFmtId="191" fontId="4" fillId="2" borderId="67" xfId="1" applyNumberFormat="1" applyFill="1" applyBorder="1" applyAlignment="1" applyProtection="1">
      <alignment horizontal="center" vertical="center"/>
      <protection locked="0"/>
    </xf>
    <xf numFmtId="0" fontId="8" fillId="4" borderId="16" xfId="0" applyFont="1" applyFill="1" applyBorder="1" applyAlignment="1" applyProtection="1">
      <alignment horizontal="left" vertical="center"/>
      <protection locked="0"/>
    </xf>
    <xf numFmtId="0" fontId="8" fillId="4" borderId="18" xfId="0" applyFont="1" applyFill="1" applyBorder="1" applyAlignment="1" applyProtection="1">
      <alignment horizontal="left" vertical="center"/>
      <protection locked="0"/>
    </xf>
    <xf numFmtId="0" fontId="8" fillId="4" borderId="16" xfId="0" applyFont="1" applyFill="1" applyBorder="1" applyAlignment="1" applyProtection="1">
      <alignment horizontal="left" vertical="top" wrapText="1"/>
      <protection locked="0"/>
    </xf>
    <xf numFmtId="0" fontId="8" fillId="4" borderId="18" xfId="0" applyFont="1" applyFill="1" applyBorder="1" applyAlignment="1" applyProtection="1">
      <alignment horizontal="left" vertical="top" wrapText="1"/>
      <protection locked="0"/>
    </xf>
    <xf numFmtId="0" fontId="59" fillId="4" borderId="16" xfId="0" applyFont="1" applyFill="1" applyBorder="1" applyAlignment="1" applyProtection="1">
      <alignment horizontal="left" vertical="top" wrapText="1"/>
    </xf>
    <xf numFmtId="0" fontId="59" fillId="4" borderId="18" xfId="0" applyFont="1" applyFill="1" applyBorder="1" applyAlignment="1" applyProtection="1">
      <alignment horizontal="left" vertical="top" wrapText="1"/>
    </xf>
    <xf numFmtId="170" fontId="58" fillId="2" borderId="20" xfId="1" applyNumberFormat="1" applyFont="1" applyFill="1" applyBorder="1" applyAlignment="1" applyProtection="1">
      <alignment horizontal="center" vertical="center"/>
    </xf>
    <xf numFmtId="170" fontId="58" fillId="2" borderId="21" xfId="1" applyNumberFormat="1" applyFont="1" applyFill="1" applyBorder="1" applyAlignment="1" applyProtection="1">
      <alignment horizontal="center" vertical="center"/>
    </xf>
    <xf numFmtId="0" fontId="57" fillId="4" borderId="16" xfId="0" applyFont="1" applyFill="1" applyBorder="1" applyAlignment="1" applyProtection="1">
      <alignment horizontal="left" vertical="center"/>
    </xf>
    <xf numFmtId="0" fontId="57" fillId="4" borderId="18" xfId="0" applyFont="1" applyFill="1" applyBorder="1" applyAlignment="1" applyProtection="1">
      <alignment horizontal="left" vertical="center"/>
    </xf>
    <xf numFmtId="170" fontId="4" fillId="2" borderId="26" xfId="1" applyNumberFormat="1" applyFill="1" applyBorder="1" applyAlignment="1" applyProtection="1">
      <alignment horizontal="center" vertical="center"/>
      <protection locked="0"/>
    </xf>
    <xf numFmtId="170" fontId="4" fillId="2" borderId="27" xfId="1" applyNumberFormat="1" applyFill="1" applyBorder="1" applyAlignment="1" applyProtection="1">
      <alignment horizontal="center" vertical="center"/>
      <protection locked="0"/>
    </xf>
    <xf numFmtId="164" fontId="58" fillId="4" borderId="20" xfId="1" applyNumberFormat="1" applyFont="1" applyFill="1" applyBorder="1" applyAlignment="1" applyProtection="1">
      <alignment horizontal="left" vertical="center"/>
    </xf>
    <xf numFmtId="164" fontId="58" fillId="4" borderId="21" xfId="1" applyNumberFormat="1" applyFont="1" applyFill="1" applyBorder="1" applyAlignment="1" applyProtection="1">
      <alignment horizontal="left" vertical="center"/>
    </xf>
    <xf numFmtId="164" fontId="4" fillId="4" borderId="20" xfId="1" applyNumberFormat="1" applyFill="1" applyBorder="1" applyAlignment="1" applyProtection="1">
      <alignment horizontal="left" vertical="center"/>
      <protection locked="0"/>
    </xf>
    <xf numFmtId="164" fontId="4" fillId="4" borderId="21" xfId="1" applyNumberFormat="1" applyFill="1" applyBorder="1" applyAlignment="1" applyProtection="1">
      <alignment horizontal="left" vertical="center"/>
      <protection locked="0"/>
    </xf>
    <xf numFmtId="0" fontId="61" fillId="3" borderId="0" xfId="0" applyFont="1" applyFill="1" applyBorder="1" applyAlignment="1" applyProtection="1">
      <alignment horizontal="left" vertical="top" wrapText="1"/>
      <protection hidden="1"/>
    </xf>
    <xf numFmtId="0" fontId="12" fillId="3" borderId="0" xfId="0" applyFont="1" applyFill="1" applyBorder="1" applyAlignment="1" applyProtection="1">
      <alignment horizontal="center"/>
      <protection hidden="1"/>
    </xf>
    <xf numFmtId="0" fontId="12" fillId="3" borderId="0" xfId="0" applyFont="1" applyFill="1" applyBorder="1" applyAlignment="1" applyProtection="1">
      <alignment horizontal="left" vertical="center"/>
      <protection hidden="1"/>
    </xf>
    <xf numFmtId="0" fontId="61" fillId="3" borderId="0" xfId="0" applyFont="1" applyFill="1" applyBorder="1" applyAlignment="1" applyProtection="1">
      <alignment horizontal="center" vertical="center"/>
      <protection hidden="1"/>
    </xf>
    <xf numFmtId="169" fontId="4" fillId="2" borderId="8" xfId="1" applyNumberFormat="1" applyFill="1" applyBorder="1" applyAlignment="1" applyProtection="1">
      <alignment horizontal="center" vertical="center"/>
      <protection locked="0"/>
    </xf>
    <xf numFmtId="169" fontId="4" fillId="2" borderId="10" xfId="1" applyNumberFormat="1" applyFill="1" applyBorder="1" applyAlignment="1" applyProtection="1">
      <alignment horizontal="center" vertical="center"/>
      <protection locked="0"/>
    </xf>
    <xf numFmtId="169" fontId="4" fillId="2" borderId="20" xfId="1" applyNumberFormat="1" applyFill="1" applyBorder="1" applyAlignment="1" applyProtection="1">
      <alignment horizontal="center" vertical="center"/>
      <protection locked="0"/>
    </xf>
    <xf numFmtId="169" fontId="4" fillId="2" borderId="21" xfId="1" applyNumberFormat="1" applyFill="1" applyBorder="1" applyAlignment="1" applyProtection="1">
      <alignment horizontal="center" vertical="center"/>
      <protection locked="0"/>
    </xf>
    <xf numFmtId="169" fontId="4" fillId="2" borderId="26" xfId="1" applyNumberFormat="1" applyFill="1" applyBorder="1" applyAlignment="1" applyProtection="1">
      <alignment horizontal="center" vertical="center"/>
      <protection locked="0"/>
    </xf>
    <xf numFmtId="169" fontId="4" fillId="2" borderId="27" xfId="1" applyNumberFormat="1" applyFill="1" applyBorder="1" applyAlignment="1" applyProtection="1">
      <alignment horizontal="center" vertical="center"/>
      <protection locked="0"/>
    </xf>
    <xf numFmtId="0" fontId="7" fillId="0" borderId="16" xfId="0" applyFont="1" applyBorder="1" applyAlignment="1" applyProtection="1">
      <alignment horizontal="center" vertical="center"/>
    </xf>
    <xf numFmtId="0" fontId="7" fillId="0" borderId="18" xfId="0" applyFont="1" applyBorder="1" applyAlignment="1" applyProtection="1">
      <alignment horizontal="center" vertical="center"/>
    </xf>
    <xf numFmtId="164" fontId="4" fillId="2" borderId="20" xfId="1" applyNumberFormat="1" applyFill="1" applyBorder="1" applyAlignment="1" applyProtection="1">
      <alignment horizontal="center" vertical="center"/>
      <protection locked="0"/>
    </xf>
    <xf numFmtId="164" fontId="4" fillId="2" borderId="21" xfId="1" applyNumberFormat="1" applyFill="1" applyBorder="1" applyAlignment="1" applyProtection="1">
      <alignment horizontal="center" vertical="center"/>
      <protection locked="0"/>
    </xf>
    <xf numFmtId="191" fontId="4" fillId="2" borderId="24" xfId="1" applyNumberFormat="1" applyFill="1" applyBorder="1" applyAlignment="1" applyProtection="1">
      <alignment horizontal="center" vertical="center"/>
      <protection locked="0"/>
    </xf>
    <xf numFmtId="191" fontId="4" fillId="2" borderId="25" xfId="1" applyNumberFormat="1" applyFill="1" applyBorder="1" applyAlignment="1" applyProtection="1">
      <alignment horizontal="center" vertical="center"/>
      <protection locked="0"/>
    </xf>
    <xf numFmtId="164" fontId="4" fillId="2" borderId="24" xfId="1" applyNumberFormat="1" applyFill="1" applyBorder="1" applyAlignment="1" applyProtection="1">
      <alignment horizontal="center" vertical="center"/>
      <protection locked="0"/>
    </xf>
    <xf numFmtId="164" fontId="4" fillId="2" borderId="25" xfId="1" applyNumberFormat="1" applyFill="1" applyBorder="1" applyAlignment="1" applyProtection="1">
      <alignment horizontal="center" vertical="center"/>
      <protection locked="0"/>
    </xf>
    <xf numFmtId="192" fontId="4" fillId="2" borderId="22" xfId="1" applyNumberFormat="1" applyFill="1" applyBorder="1" applyAlignment="1" applyProtection="1">
      <alignment horizontal="center" vertical="center"/>
      <protection locked="0"/>
    </xf>
    <xf numFmtId="192" fontId="4" fillId="2" borderId="23" xfId="1" applyNumberFormat="1" applyFill="1" applyBorder="1" applyAlignment="1" applyProtection="1">
      <alignment horizontal="center" vertical="center"/>
      <protection locked="0"/>
    </xf>
    <xf numFmtId="191" fontId="4" fillId="2" borderId="8" xfId="1" applyNumberFormat="1" applyFill="1" applyBorder="1" applyAlignment="1" applyProtection="1">
      <alignment horizontal="center" vertical="center"/>
      <protection locked="0"/>
    </xf>
    <xf numFmtId="191" fontId="4" fillId="2" borderId="10" xfId="1"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57" fillId="4" borderId="16" xfId="0" applyFont="1" applyFill="1" applyBorder="1" applyAlignment="1" applyProtection="1">
      <alignment horizontal="left"/>
    </xf>
    <xf numFmtId="0" fontId="57" fillId="4" borderId="18" xfId="0" applyFont="1" applyFill="1" applyBorder="1" applyAlignment="1" applyProtection="1">
      <alignment horizontal="left"/>
    </xf>
    <xf numFmtId="192" fontId="58" fillId="2" borderId="16" xfId="1" applyNumberFormat="1" applyFont="1" applyFill="1" applyBorder="1" applyAlignment="1" applyProtection="1">
      <alignment horizontal="center" vertical="center"/>
    </xf>
    <xf numFmtId="192" fontId="58" fillId="2" borderId="18" xfId="1" applyNumberFormat="1" applyFont="1" applyFill="1" applyBorder="1" applyAlignment="1" applyProtection="1">
      <alignment horizontal="center" vertical="center"/>
    </xf>
    <xf numFmtId="164" fontId="58" fillId="2" borderId="22" xfId="1" applyNumberFormat="1" applyFont="1" applyFill="1" applyBorder="1" applyAlignment="1" applyProtection="1">
      <alignment horizontal="center" vertical="center"/>
    </xf>
    <xf numFmtId="164" fontId="58" fillId="2" borderId="23" xfId="1" applyNumberFormat="1" applyFont="1" applyFill="1" applyBorder="1" applyAlignment="1" applyProtection="1">
      <alignment horizontal="center" vertical="center"/>
    </xf>
    <xf numFmtId="0" fontId="0" fillId="4" borderId="16" xfId="0" applyFill="1" applyBorder="1" applyAlignment="1" applyProtection="1">
      <alignment horizontal="left" vertical="center" wrapText="1"/>
    </xf>
    <xf numFmtId="0" fontId="0" fillId="4" borderId="17" xfId="0" applyFill="1" applyBorder="1" applyAlignment="1" applyProtection="1">
      <alignment horizontal="left" vertical="center" wrapText="1"/>
    </xf>
    <xf numFmtId="0" fontId="0" fillId="4" borderId="18" xfId="0" applyFill="1" applyBorder="1" applyAlignment="1" applyProtection="1">
      <alignment horizontal="left" vertical="center" wrapText="1"/>
    </xf>
    <xf numFmtId="0" fontId="8" fillId="4" borderId="16" xfId="0" applyFont="1" applyFill="1" applyBorder="1" applyAlignment="1" applyProtection="1">
      <alignment horizontal="left" vertical="center" wrapText="1"/>
      <protection locked="0"/>
    </xf>
    <xf numFmtId="0" fontId="8" fillId="4" borderId="18" xfId="0" applyFont="1" applyFill="1" applyBorder="1" applyAlignment="1" applyProtection="1">
      <alignment horizontal="left" vertical="center" wrapText="1"/>
      <protection locked="0"/>
    </xf>
    <xf numFmtId="0" fontId="53" fillId="0" borderId="1" xfId="0" applyFont="1" applyFill="1" applyBorder="1" applyAlignment="1" applyProtection="1">
      <alignment horizontal="left" vertical="center"/>
      <protection locked="0" hidden="1"/>
    </xf>
    <xf numFmtId="0" fontId="53" fillId="0" borderId="64" xfId="0" applyFont="1" applyFill="1" applyBorder="1" applyAlignment="1" applyProtection="1">
      <alignment horizontal="left" vertical="center"/>
      <protection locked="0" hidden="1"/>
    </xf>
    <xf numFmtId="0" fontId="14" fillId="0" borderId="64" xfId="2" applyFont="1" applyFill="1" applyBorder="1" applyAlignment="1" applyProtection="1">
      <alignment horizontal="left" vertical="center"/>
      <protection locked="0" hidden="1"/>
    </xf>
    <xf numFmtId="0" fontId="17" fillId="6" borderId="0" xfId="3" applyFont="1" applyFill="1" applyAlignment="1" applyProtection="1">
      <alignment horizontal="left" vertical="center"/>
      <protection hidden="1"/>
    </xf>
    <xf numFmtId="0" fontId="18" fillId="0" borderId="0" xfId="3" applyFont="1" applyFill="1" applyAlignment="1" applyProtection="1">
      <alignment horizontal="left" vertical="top" wrapText="1"/>
      <protection hidden="1"/>
    </xf>
    <xf numFmtId="0" fontId="4" fillId="0" borderId="0" xfId="3" applyFont="1" applyFill="1" applyAlignment="1" applyProtection="1">
      <alignment horizontal="left" vertical="top" wrapText="1"/>
      <protection hidden="1"/>
    </xf>
    <xf numFmtId="0" fontId="16" fillId="2" borderId="1" xfId="3" applyFont="1" applyFill="1" applyBorder="1" applyAlignment="1" applyProtection="1">
      <alignment horizontal="left" vertical="center"/>
      <protection hidden="1"/>
    </xf>
    <xf numFmtId="0" fontId="16" fillId="0" borderId="2" xfId="3" applyFont="1" applyFill="1" applyBorder="1" applyAlignment="1" applyProtection="1">
      <alignment horizontal="left" vertical="center" wrapText="1"/>
      <protection hidden="1"/>
    </xf>
    <xf numFmtId="0" fontId="16" fillId="0" borderId="3" xfId="3" applyFont="1" applyFill="1" applyBorder="1" applyAlignment="1" applyProtection="1">
      <alignment horizontal="left" vertical="center" wrapText="1"/>
      <protection hidden="1"/>
    </xf>
    <xf numFmtId="0" fontId="16" fillId="0" borderId="4" xfId="3" applyFont="1" applyFill="1" applyBorder="1" applyAlignment="1" applyProtection="1">
      <alignment horizontal="left" vertical="center" wrapText="1"/>
      <protection hidden="1"/>
    </xf>
    <xf numFmtId="0" fontId="16" fillId="0" borderId="14" xfId="3" applyFont="1" applyFill="1" applyBorder="1" applyAlignment="1" applyProtection="1">
      <alignment horizontal="left" vertical="center" wrapText="1"/>
      <protection hidden="1"/>
    </xf>
    <xf numFmtId="0" fontId="16" fillId="0" borderId="0" xfId="3" applyFont="1" applyFill="1" applyBorder="1" applyAlignment="1" applyProtection="1">
      <alignment horizontal="left" vertical="center" wrapText="1"/>
      <protection hidden="1"/>
    </xf>
    <xf numFmtId="175" fontId="16" fillId="2" borderId="5" xfId="3" applyNumberFormat="1" applyFill="1" applyBorder="1" applyAlignment="1" applyProtection="1">
      <alignment horizontal="center" vertical="center" wrapText="1"/>
      <protection hidden="1"/>
    </xf>
    <xf numFmtId="175" fontId="16" fillId="2" borderId="6" xfId="3" applyNumberFormat="1" applyFill="1" applyBorder="1" applyAlignment="1" applyProtection="1">
      <alignment horizontal="center" vertical="center" wrapText="1"/>
      <protection hidden="1"/>
    </xf>
    <xf numFmtId="0" fontId="16" fillId="2" borderId="14" xfId="3" applyNumberFormat="1" applyFill="1" applyBorder="1" applyAlignment="1" applyProtection="1">
      <alignment horizontal="center" vertical="center" wrapText="1"/>
      <protection hidden="1"/>
    </xf>
    <xf numFmtId="0" fontId="16" fillId="2" borderId="0" xfId="3" applyNumberFormat="1" applyFill="1" applyBorder="1" applyAlignment="1" applyProtection="1">
      <alignment horizontal="center" vertical="center" wrapText="1"/>
      <protection hidden="1"/>
    </xf>
    <xf numFmtId="0" fontId="21" fillId="0" borderId="0" xfId="3" applyFont="1" applyFill="1" applyBorder="1" applyAlignment="1" applyProtection="1">
      <alignment horizontal="center"/>
      <protection hidden="1"/>
    </xf>
    <xf numFmtId="178" fontId="25" fillId="0" borderId="0" xfId="3" applyNumberFormat="1" applyFont="1" applyFill="1" applyAlignment="1" applyProtection="1">
      <alignment horizontal="center" vertical="center"/>
      <protection hidden="1"/>
    </xf>
    <xf numFmtId="0" fontId="25" fillId="0" borderId="0" xfId="3" applyFont="1" applyFill="1" applyAlignment="1" applyProtection="1">
      <alignment horizontal="right" vertical="center"/>
      <protection hidden="1"/>
    </xf>
    <xf numFmtId="179" fontId="25" fillId="0" borderId="0" xfId="3" applyNumberFormat="1" applyFont="1" applyFill="1" applyAlignment="1" applyProtection="1">
      <alignment horizontal="center" vertical="center"/>
      <protection hidden="1"/>
    </xf>
    <xf numFmtId="0" fontId="16" fillId="0" borderId="8" xfId="3" applyFont="1" applyFill="1" applyBorder="1" applyAlignment="1" applyProtection="1">
      <alignment horizontal="left" vertical="center" wrapText="1"/>
      <protection hidden="1"/>
    </xf>
    <xf numFmtId="0" fontId="16" fillId="0" borderId="9" xfId="3" applyFont="1" applyFill="1" applyBorder="1" applyAlignment="1" applyProtection="1">
      <alignment horizontal="left" vertical="center" wrapText="1"/>
      <protection hidden="1"/>
    </xf>
    <xf numFmtId="0" fontId="16" fillId="0" borderId="10" xfId="3" applyFont="1" applyFill="1" applyBorder="1" applyAlignment="1" applyProtection="1">
      <alignment horizontal="left" vertical="center" wrapText="1"/>
      <protection hidden="1"/>
    </xf>
    <xf numFmtId="0" fontId="16" fillId="2" borderId="2" xfId="3" applyFill="1" applyBorder="1" applyAlignment="1" applyProtection="1">
      <alignment horizontal="center" vertical="center" wrapText="1"/>
      <protection hidden="1"/>
    </xf>
    <xf numFmtId="0" fontId="16" fillId="2" borderId="3" xfId="3" applyFill="1" applyBorder="1" applyAlignment="1" applyProtection="1">
      <alignment horizontal="center" vertical="center" wrapText="1"/>
      <protection hidden="1"/>
    </xf>
    <xf numFmtId="0" fontId="16" fillId="2" borderId="8" xfId="3" applyFill="1" applyBorder="1" applyAlignment="1" applyProtection="1">
      <alignment horizontal="center" vertical="center" wrapText="1"/>
      <protection hidden="1"/>
    </xf>
    <xf numFmtId="0" fontId="16" fillId="2" borderId="9" xfId="3" applyFill="1" applyBorder="1" applyAlignment="1" applyProtection="1">
      <alignment horizontal="center" vertical="center" wrapText="1"/>
      <protection hidden="1"/>
    </xf>
    <xf numFmtId="178" fontId="40" fillId="0" borderId="0" xfId="3" applyNumberFormat="1" applyFont="1" applyFill="1" applyAlignment="1" applyProtection="1">
      <alignment horizontal="center" vertical="center"/>
      <protection hidden="1"/>
    </xf>
    <xf numFmtId="168" fontId="40" fillId="0" borderId="0" xfId="3" applyNumberFormat="1" applyFont="1" applyFill="1" applyAlignment="1" applyProtection="1">
      <alignment horizontal="center" vertical="center"/>
      <protection hidden="1"/>
    </xf>
    <xf numFmtId="168" fontId="40" fillId="0" borderId="0" xfId="3" applyNumberFormat="1" applyFont="1" applyFill="1" applyAlignment="1" applyProtection="1">
      <alignment horizontal="left" vertical="center"/>
      <protection hidden="1"/>
    </xf>
    <xf numFmtId="168" fontId="19" fillId="0" borderId="0" xfId="3" applyNumberFormat="1" applyFont="1" applyFill="1" applyBorder="1" applyAlignment="1" applyProtection="1">
      <alignment horizontal="left" vertical="center"/>
      <protection hidden="1"/>
    </xf>
    <xf numFmtId="0" fontId="19" fillId="0" borderId="0" xfId="3" applyFont="1" applyFill="1" applyBorder="1" applyAlignment="1" applyProtection="1">
      <alignment horizontal="left" vertical="center" wrapText="1"/>
      <protection hidden="1"/>
    </xf>
    <xf numFmtId="185" fontId="21" fillId="0" borderId="0" xfId="3" applyNumberFormat="1" applyFont="1" applyFill="1" applyBorder="1" applyAlignment="1" applyProtection="1">
      <alignment horizontal="left" vertical="center"/>
      <protection hidden="1"/>
    </xf>
    <xf numFmtId="187" fontId="16" fillId="0" borderId="0" xfId="3" applyNumberFormat="1" applyFill="1" applyBorder="1" applyAlignment="1" applyProtection="1">
      <alignment horizontal="left" vertical="center"/>
      <protection hidden="1"/>
    </xf>
    <xf numFmtId="187" fontId="16" fillId="0" borderId="0" xfId="3" applyNumberFormat="1" applyFill="1" applyBorder="1" applyAlignment="1" applyProtection="1">
      <alignment horizontal="center" vertical="top"/>
      <protection hidden="1"/>
    </xf>
    <xf numFmtId="0" fontId="43" fillId="0" borderId="37" xfId="3" applyFont="1" applyFill="1" applyBorder="1" applyAlignment="1" applyProtection="1">
      <alignment horizontal="center" vertical="center" wrapText="1"/>
      <protection hidden="1"/>
    </xf>
    <xf numFmtId="0" fontId="43" fillId="0" borderId="38" xfId="3" applyFont="1" applyFill="1" applyBorder="1" applyAlignment="1" applyProtection="1">
      <alignment horizontal="center" vertical="center" wrapText="1"/>
      <protection hidden="1"/>
    </xf>
    <xf numFmtId="0" fontId="43" fillId="0" borderId="39" xfId="3" applyFont="1" applyFill="1" applyBorder="1" applyAlignment="1" applyProtection="1">
      <alignment horizontal="center" vertical="center" wrapText="1"/>
      <protection hidden="1"/>
    </xf>
    <xf numFmtId="0" fontId="43" fillId="0" borderId="40" xfId="3" applyFont="1" applyFill="1" applyBorder="1" applyAlignment="1" applyProtection="1">
      <alignment horizontal="center" vertical="center" wrapText="1"/>
      <protection hidden="1"/>
    </xf>
    <xf numFmtId="0" fontId="43" fillId="0" borderId="0" xfId="3" applyFont="1" applyFill="1" applyBorder="1" applyAlignment="1" applyProtection="1">
      <alignment horizontal="center" vertical="center" wrapText="1"/>
      <protection hidden="1"/>
    </xf>
    <xf numFmtId="0" fontId="43" fillId="0" borderId="41" xfId="3" applyFont="1" applyFill="1" applyBorder="1" applyAlignment="1" applyProtection="1">
      <alignment horizontal="center" vertical="center" wrapText="1"/>
      <protection hidden="1"/>
    </xf>
    <xf numFmtId="0" fontId="43" fillId="0" borderId="42" xfId="3" applyFont="1" applyFill="1" applyBorder="1" applyAlignment="1" applyProtection="1">
      <alignment horizontal="center" vertical="center" wrapText="1"/>
      <protection hidden="1"/>
    </xf>
    <xf numFmtId="0" fontId="43" fillId="0" borderId="43" xfId="3" applyFont="1" applyFill="1" applyBorder="1" applyAlignment="1" applyProtection="1">
      <alignment horizontal="center" vertical="center" wrapText="1"/>
      <protection hidden="1"/>
    </xf>
    <xf numFmtId="0" fontId="43" fillId="0" borderId="44" xfId="3" applyFont="1" applyFill="1" applyBorder="1" applyAlignment="1" applyProtection="1">
      <alignment horizontal="center" vertical="center" wrapText="1"/>
      <protection hidden="1"/>
    </xf>
    <xf numFmtId="0" fontId="29" fillId="5" borderId="45" xfId="3" applyFont="1" applyFill="1" applyBorder="1" applyAlignment="1" applyProtection="1">
      <alignment horizontal="center" vertical="center" wrapText="1"/>
      <protection hidden="1"/>
    </xf>
    <xf numFmtId="0" fontId="29" fillId="5" borderId="46" xfId="3" applyFont="1" applyFill="1" applyBorder="1" applyAlignment="1" applyProtection="1">
      <alignment horizontal="center" vertical="center" wrapText="1"/>
      <protection hidden="1"/>
    </xf>
    <xf numFmtId="0" fontId="29" fillId="5" borderId="50" xfId="3" applyFont="1" applyFill="1" applyBorder="1" applyAlignment="1" applyProtection="1">
      <alignment horizontal="center" vertical="center" wrapText="1"/>
      <protection hidden="1"/>
    </xf>
    <xf numFmtId="0" fontId="29" fillId="5" borderId="19" xfId="3" applyFont="1" applyFill="1" applyBorder="1" applyAlignment="1" applyProtection="1">
      <alignment horizontal="center" vertical="center" wrapText="1"/>
      <protection hidden="1"/>
    </xf>
    <xf numFmtId="0" fontId="29" fillId="5" borderId="47" xfId="3" applyFont="1" applyFill="1" applyBorder="1" applyAlignment="1" applyProtection="1">
      <alignment horizontal="center" vertical="center" wrapText="1"/>
      <protection hidden="1"/>
    </xf>
    <xf numFmtId="0" fontId="29" fillId="5" borderId="48" xfId="3" applyFont="1" applyFill="1" applyBorder="1" applyAlignment="1" applyProtection="1">
      <alignment horizontal="center" vertical="center" wrapText="1"/>
      <protection hidden="1"/>
    </xf>
    <xf numFmtId="0" fontId="29" fillId="5" borderId="14" xfId="3" applyFont="1" applyFill="1" applyBorder="1" applyAlignment="1" applyProtection="1">
      <alignment horizontal="center" vertical="center" wrapText="1"/>
      <protection hidden="1"/>
    </xf>
    <xf numFmtId="0" fontId="29" fillId="5" borderId="15" xfId="3" applyFont="1" applyFill="1" applyBorder="1" applyAlignment="1" applyProtection="1">
      <alignment horizontal="center" vertical="center" wrapText="1"/>
      <protection hidden="1"/>
    </xf>
    <xf numFmtId="0" fontId="29" fillId="5" borderId="8" xfId="3" applyFont="1" applyFill="1" applyBorder="1" applyAlignment="1" applyProtection="1">
      <alignment horizontal="center" vertical="center" wrapText="1"/>
      <protection hidden="1"/>
    </xf>
    <xf numFmtId="0" fontId="29" fillId="5" borderId="10" xfId="3" applyFont="1" applyFill="1" applyBorder="1" applyAlignment="1" applyProtection="1">
      <alignment horizontal="center" vertical="center" wrapText="1"/>
      <protection hidden="1"/>
    </xf>
    <xf numFmtId="0" fontId="29" fillId="5" borderId="38" xfId="3" applyFont="1" applyFill="1" applyBorder="1" applyAlignment="1" applyProtection="1">
      <alignment horizontal="center" vertical="center" wrapText="1"/>
      <protection hidden="1"/>
    </xf>
    <xf numFmtId="0" fontId="29" fillId="5" borderId="39" xfId="3" applyFont="1" applyFill="1" applyBorder="1" applyAlignment="1" applyProtection="1">
      <alignment horizontal="center" vertical="center" wrapText="1"/>
      <protection hidden="1"/>
    </xf>
    <xf numFmtId="0" fontId="29" fillId="5" borderId="9" xfId="3" applyFont="1" applyFill="1" applyBorder="1" applyAlignment="1" applyProtection="1">
      <alignment horizontal="center" vertical="center" wrapText="1"/>
      <protection hidden="1"/>
    </xf>
    <xf numFmtId="0" fontId="29" fillId="5" borderId="51" xfId="3" applyFont="1" applyFill="1" applyBorder="1" applyAlignment="1" applyProtection="1">
      <alignment horizontal="center" vertical="center" wrapText="1"/>
      <protection hidden="1"/>
    </xf>
    <xf numFmtId="0" fontId="29" fillId="5" borderId="49" xfId="3" applyFont="1" applyFill="1" applyBorder="1" applyAlignment="1" applyProtection="1">
      <alignment horizontal="center" vertical="center" wrapText="1"/>
      <protection hidden="1"/>
    </xf>
    <xf numFmtId="0" fontId="29" fillId="5" borderId="30" xfId="3" applyFont="1" applyFill="1" applyBorder="1" applyAlignment="1" applyProtection="1">
      <alignment horizontal="center" vertical="center" wrapText="1"/>
      <protection hidden="1"/>
    </xf>
    <xf numFmtId="0" fontId="44" fillId="5" borderId="50" xfId="3" applyFont="1" applyFill="1" applyBorder="1" applyAlignment="1" applyProtection="1">
      <alignment horizontal="center" vertical="center"/>
      <protection hidden="1"/>
    </xf>
    <xf numFmtId="0" fontId="44" fillId="5" borderId="19" xfId="3" applyFont="1" applyFill="1" applyBorder="1" applyAlignment="1" applyProtection="1">
      <alignment horizontal="center" vertical="center"/>
      <protection hidden="1"/>
    </xf>
    <xf numFmtId="0" fontId="44" fillId="5" borderId="16" xfId="3" applyFont="1" applyFill="1" applyBorder="1" applyAlignment="1" applyProtection="1">
      <alignment horizontal="center" vertical="center"/>
      <protection hidden="1"/>
    </xf>
    <xf numFmtId="0" fontId="44" fillId="5" borderId="18" xfId="3" applyFont="1" applyFill="1" applyBorder="1" applyAlignment="1" applyProtection="1">
      <alignment horizontal="center" vertical="center"/>
      <protection hidden="1"/>
    </xf>
    <xf numFmtId="0" fontId="44" fillId="5" borderId="28" xfId="3" applyFont="1" applyFill="1" applyBorder="1" applyAlignment="1" applyProtection="1">
      <alignment horizontal="center" vertical="center"/>
      <protection hidden="1"/>
    </xf>
    <xf numFmtId="2" fontId="44" fillId="5" borderId="16" xfId="3" applyNumberFormat="1" applyFont="1" applyFill="1" applyBorder="1" applyAlignment="1" applyProtection="1">
      <alignment horizontal="center" vertical="center"/>
      <protection hidden="1"/>
    </xf>
    <xf numFmtId="2" fontId="44" fillId="5" borderId="18" xfId="3" applyNumberFormat="1" applyFont="1" applyFill="1" applyBorder="1" applyAlignment="1" applyProtection="1">
      <alignment horizontal="center" vertical="center"/>
      <protection hidden="1"/>
    </xf>
    <xf numFmtId="0" fontId="44" fillId="0" borderId="3" xfId="3" applyFont="1" applyFill="1" applyBorder="1" applyAlignment="1" applyProtection="1">
      <alignment horizontal="center" vertical="center"/>
      <protection hidden="1"/>
    </xf>
    <xf numFmtId="0" fontId="44" fillId="0" borderId="38" xfId="3" applyFont="1" applyFill="1" applyBorder="1" applyAlignment="1" applyProtection="1">
      <alignment horizontal="center" vertical="center"/>
      <protection hidden="1"/>
    </xf>
    <xf numFmtId="0" fontId="44" fillId="5" borderId="52" xfId="3" applyFont="1" applyFill="1" applyBorder="1" applyAlignment="1" applyProtection="1">
      <alignment horizontal="center" vertical="center"/>
      <protection hidden="1"/>
    </xf>
    <xf numFmtId="0" fontId="44" fillId="5" borderId="53" xfId="3" applyFont="1" applyFill="1" applyBorder="1" applyAlignment="1" applyProtection="1">
      <alignment horizontal="center" vertical="center"/>
      <protection hidden="1"/>
    </xf>
    <xf numFmtId="0" fontId="44" fillId="5" borderId="54" xfId="3" applyFont="1" applyFill="1" applyBorder="1" applyAlignment="1" applyProtection="1">
      <alignment horizontal="center" vertical="center"/>
      <protection hidden="1"/>
    </xf>
    <xf numFmtId="0" fontId="44" fillId="5" borderId="55" xfId="3" applyFont="1" applyFill="1" applyBorder="1" applyAlignment="1" applyProtection="1">
      <alignment horizontal="center" vertical="center"/>
      <protection hidden="1"/>
    </xf>
    <xf numFmtId="0" fontId="44" fillId="5" borderId="60" xfId="3" applyFont="1" applyFill="1" applyBorder="1" applyAlignment="1" applyProtection="1">
      <alignment horizontal="center" vertical="center"/>
      <protection hidden="1"/>
    </xf>
    <xf numFmtId="0" fontId="44" fillId="5" borderId="61" xfId="3" applyFont="1" applyFill="1" applyBorder="1" applyAlignment="1" applyProtection="1">
      <alignment horizontal="center" vertical="center"/>
      <protection hidden="1"/>
    </xf>
    <xf numFmtId="0" fontId="44" fillId="5" borderId="56" xfId="3" applyFont="1" applyFill="1" applyBorder="1" applyAlignment="1" applyProtection="1">
      <alignment horizontal="center" vertical="center"/>
      <protection hidden="1"/>
    </xf>
    <xf numFmtId="0" fontId="55" fillId="0" borderId="0" xfId="0" applyFont="1" applyBorder="1" applyAlignment="1" applyProtection="1">
      <alignment horizontal="center" vertical="center" wrapText="1" readingOrder="1"/>
    </xf>
    <xf numFmtId="0" fontId="55" fillId="0" borderId="0" xfId="0" applyFont="1" applyBorder="1" applyAlignment="1" applyProtection="1">
      <alignment horizontal="center" vertical="center" readingOrder="1"/>
    </xf>
    <xf numFmtId="165" fontId="16" fillId="0" borderId="0" xfId="3" applyNumberFormat="1" applyFill="1" applyBorder="1" applyAlignment="1" applyProtection="1">
      <alignment horizontal="center" vertical="center"/>
      <protection hidden="1"/>
    </xf>
    <xf numFmtId="0" fontId="17" fillId="6" borderId="0" xfId="3" applyFont="1" applyFill="1" applyBorder="1" applyAlignment="1" applyProtection="1">
      <alignment horizontal="left" vertical="center"/>
      <protection hidden="1"/>
    </xf>
    <xf numFmtId="187" fontId="45" fillId="0" borderId="0" xfId="3" applyNumberFormat="1" applyFont="1" applyFill="1" applyAlignment="1" applyProtection="1">
      <alignment horizontal="center" vertical="center"/>
      <protection hidden="1"/>
    </xf>
    <xf numFmtId="0" fontId="45" fillId="0" borderId="0" xfId="3" applyFont="1" applyFill="1" applyAlignment="1" applyProtection="1">
      <alignment horizontal="center" vertical="center"/>
      <protection hidden="1"/>
    </xf>
    <xf numFmtId="188" fontId="52" fillId="0" borderId="0" xfId="3" applyNumberFormat="1" applyFont="1" applyFill="1" applyAlignment="1" applyProtection="1">
      <alignment horizontal="left" vertical="center"/>
      <protection hidden="1"/>
    </xf>
    <xf numFmtId="0" fontId="45" fillId="0" borderId="0" xfId="3" applyFont="1" applyFill="1" applyAlignment="1" applyProtection="1">
      <alignment horizontal="left" vertical="center"/>
      <protection hidden="1"/>
    </xf>
    <xf numFmtId="0" fontId="44" fillId="0" borderId="0" xfId="3" applyFont="1" applyFill="1" applyBorder="1" applyAlignment="1" applyProtection="1">
      <alignment horizontal="center" vertical="center"/>
      <protection hidden="1"/>
    </xf>
    <xf numFmtId="0" fontId="44" fillId="0" borderId="48" xfId="3" applyFont="1" applyFill="1" applyBorder="1" applyAlignment="1" applyProtection="1">
      <alignment horizontal="center" vertical="center"/>
      <protection hidden="1"/>
    </xf>
    <xf numFmtId="0" fontId="44" fillId="0" borderId="63" xfId="3" applyFont="1" applyFill="1" applyBorder="1" applyAlignment="1" applyProtection="1">
      <alignment horizontal="center" vertical="center"/>
      <protection hidden="1"/>
    </xf>
    <xf numFmtId="0" fontId="44" fillId="0" borderId="47" xfId="3" applyFont="1" applyFill="1" applyBorder="1" applyAlignment="1" applyProtection="1">
      <alignment horizontal="center" vertical="center"/>
      <protection hidden="1"/>
    </xf>
    <xf numFmtId="0" fontId="44" fillId="0" borderId="62" xfId="3" applyFont="1" applyFill="1" applyBorder="1" applyAlignment="1" applyProtection="1">
      <alignment horizontal="center" vertical="center"/>
      <protection hidden="1"/>
    </xf>
    <xf numFmtId="175" fontId="16" fillId="2" borderId="2" xfId="3" applyNumberFormat="1" applyFill="1" applyBorder="1" applyAlignment="1" applyProtection="1">
      <alignment horizontal="center" vertical="center" wrapText="1"/>
      <protection hidden="1"/>
    </xf>
    <xf numFmtId="175" fontId="16" fillId="2" borderId="3" xfId="3" applyNumberFormat="1" applyFill="1" applyBorder="1" applyAlignment="1" applyProtection="1">
      <alignment horizontal="center" vertical="center" wrapText="1"/>
      <protection hidden="1"/>
    </xf>
    <xf numFmtId="0" fontId="16" fillId="2" borderId="65" xfId="3" applyNumberFormat="1" applyFill="1" applyBorder="1" applyAlignment="1" applyProtection="1">
      <alignment horizontal="center" vertical="center" wrapText="1"/>
      <protection hidden="1"/>
    </xf>
    <xf numFmtId="0" fontId="16" fillId="2" borderId="36" xfId="3" applyNumberFormat="1" applyFill="1" applyBorder="1" applyAlignment="1" applyProtection="1">
      <alignment horizontal="center" vertical="center" wrapText="1"/>
      <protection hidden="1"/>
    </xf>
    <xf numFmtId="187" fontId="16" fillId="0" borderId="0" xfId="3" applyNumberFormat="1" applyFill="1" applyBorder="1" applyAlignment="1" applyProtection="1">
      <alignment horizontal="center" vertical="center"/>
      <protection hidden="1"/>
    </xf>
  </cellXfs>
  <cellStyles count="4">
    <cellStyle name="Lien hypertexte" xfId="2" builtinId="8"/>
    <cellStyle name="Normal" xfId="0" builtinId="0"/>
    <cellStyle name="Normal 2" xfId="1"/>
    <cellStyle name="Normal 3" xfId="3"/>
  </cellStyles>
  <dxfs count="10">
    <dxf>
      <numFmt numFmtId="165" formatCode="0.0&quot; L&quot;"/>
    </dxf>
    <dxf>
      <numFmt numFmtId="165" formatCode="0.0&quot; L&quot;"/>
    </dxf>
    <dxf>
      <numFmt numFmtId="165" formatCode="0.0&quot; L&quot;"/>
    </dxf>
    <dxf>
      <numFmt numFmtId="165" formatCode="0.0&quot; L&quot;"/>
    </dxf>
    <dxf>
      <numFmt numFmtId="165" formatCode="0.0&quot; L&quot;"/>
    </dxf>
    <dxf>
      <numFmt numFmtId="165" formatCode="0.0&quot; L&quot;"/>
    </dxf>
    <dxf>
      <numFmt numFmtId="165" formatCode="0.0&quot; L&quot;"/>
    </dxf>
    <dxf>
      <numFmt numFmtId="165" formatCode="0.0&quot; L&quot;"/>
    </dxf>
    <dxf>
      <numFmt numFmtId="165" formatCode="0.0&quot; L&quot;"/>
    </dxf>
    <dxf>
      <numFmt numFmtId="165" formatCode="0.0&quot; L&quot;"/>
    </dxf>
  </dxfs>
  <tableStyles count="0" defaultTableStyle="TableStyleMedium2" defaultPivotStyle="PivotStyleLight16"/>
  <colors>
    <mruColors>
      <color rgb="FF9F9F9F"/>
      <color rgb="FFA3A3A3"/>
      <color rgb="FF9D9D9D"/>
      <color rgb="FFFF5050"/>
      <color rgb="FFCC0000"/>
      <color rgb="FF31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fr-FR" sz="1100" b="1" i="1">
                <a:latin typeface="Comic Sans MS" panose="030F0702030302020204" pitchFamily="66" charset="0"/>
              </a:rPr>
              <a:t>Consommations</a:t>
            </a:r>
            <a:r>
              <a:rPr lang="fr-FR" sz="1100" b="1" i="1" baseline="0">
                <a:latin typeface="Comic Sans MS" panose="030F0702030302020204" pitchFamily="66" charset="0"/>
              </a:rPr>
              <a:t> électriques de vos éclairages</a:t>
            </a:r>
            <a:endParaRPr lang="fr-FR" sz="1100" b="1" i="1">
              <a:latin typeface="Comic Sans MS" panose="030F0702030302020204" pitchFamily="66" charset="0"/>
            </a:endParaRPr>
          </a:p>
        </c:rich>
      </c:tx>
      <c:layout>
        <c:manualLayout>
          <c:xMode val="edge"/>
          <c:yMode val="edge"/>
          <c:x val="0.19315492608516974"/>
          <c:y val="4.2838012720978369E-2"/>
        </c:manualLayout>
      </c:layout>
      <c:overlay val="0"/>
    </c:title>
    <c:autoTitleDeleted val="0"/>
    <c:plotArea>
      <c:layout>
        <c:manualLayout>
          <c:layoutTarget val="inner"/>
          <c:xMode val="edge"/>
          <c:yMode val="edge"/>
          <c:x val="0.126109610797699"/>
          <c:y val="0.21472581985322639"/>
          <c:w val="0.75711215159933321"/>
          <c:h val="0.60821045096635651"/>
        </c:manualLayout>
      </c:layout>
      <c:bar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31E600"/>
              </a:solidFill>
            </c:spPr>
          </c:dPt>
          <c:dLbls>
            <c:numFmt formatCode="#,##0.00" sourceLinked="0"/>
            <c:spPr>
              <a:noFill/>
              <a:ln>
                <a:noFill/>
              </a:ln>
              <a:effectLst/>
            </c:spPr>
            <c:txPr>
              <a:bodyPr/>
              <a:lstStyle/>
              <a:p>
                <a:pPr>
                  <a:defRPr sz="10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Relevé!$K$87:$L$87</c:f>
              <c:strCache>
                <c:ptCount val="2"/>
                <c:pt idx="0">
                  <c:v>Consommation avant remplacement </c:v>
                </c:pt>
                <c:pt idx="1">
                  <c:v>Consommation après remplacement </c:v>
                </c:pt>
              </c:strCache>
            </c:strRef>
          </c:cat>
          <c:val>
            <c:numRef>
              <c:f>Relevé!$K$109:$L$109</c:f>
              <c:numCache>
                <c:formatCode>0.00</c:formatCode>
                <c:ptCount val="2"/>
                <c:pt idx="0" formatCode="General">
                  <c:v>0</c:v>
                </c:pt>
                <c:pt idx="1">
                  <c:v>0</c:v>
                </c:pt>
              </c:numCache>
            </c:numRef>
          </c:val>
          <c:extLst/>
        </c:ser>
        <c:dLbls>
          <c:showLegendKey val="0"/>
          <c:showVal val="1"/>
          <c:showCatName val="0"/>
          <c:showSerName val="0"/>
          <c:showPercent val="0"/>
          <c:showBubbleSize val="0"/>
        </c:dLbls>
        <c:gapWidth val="150"/>
        <c:axId val="-355946688"/>
        <c:axId val="-355959200"/>
      </c:barChart>
      <c:catAx>
        <c:axId val="-355946688"/>
        <c:scaling>
          <c:orientation val="minMax"/>
        </c:scaling>
        <c:delete val="0"/>
        <c:axPos val="b"/>
        <c:numFmt formatCode="General" sourceLinked="1"/>
        <c:majorTickMark val="out"/>
        <c:minorTickMark val="none"/>
        <c:tickLblPos val="nextTo"/>
        <c:txPr>
          <a:bodyPr/>
          <a:lstStyle/>
          <a:p>
            <a:pPr>
              <a:defRPr sz="900"/>
            </a:pPr>
            <a:endParaRPr lang="fr-FR"/>
          </a:p>
        </c:txPr>
        <c:crossAx val="-355959200"/>
        <c:crossesAt val="0"/>
        <c:auto val="1"/>
        <c:lblAlgn val="ctr"/>
        <c:lblOffset val="100"/>
        <c:tickLblSkip val="1"/>
        <c:tickMarkSkip val="1"/>
        <c:noMultiLvlLbl val="0"/>
      </c:catAx>
      <c:valAx>
        <c:axId val="-355959200"/>
        <c:scaling>
          <c:orientation val="minMax"/>
          <c:min val="0"/>
        </c:scaling>
        <c:delete val="0"/>
        <c:axPos val="l"/>
        <c:title>
          <c:tx>
            <c:rich>
              <a:bodyPr rot="0" vert="horz"/>
              <a:lstStyle/>
              <a:p>
                <a:pPr>
                  <a:defRPr sz="900"/>
                </a:pPr>
                <a:r>
                  <a:rPr lang="en-US" sz="900"/>
                  <a:t>kWh</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5594668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106" footer="0.4921259845000010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 Lave-linge en kWh/an</a:t>
            </a:r>
          </a:p>
        </c:rich>
      </c:tx>
      <c:layout>
        <c:manualLayout>
          <c:xMode val="edge"/>
          <c:yMode val="edge"/>
          <c:x val="1.2180277093435826E-3"/>
          <c:y val="0"/>
        </c:manualLayout>
      </c:layout>
      <c:overlay val="1"/>
    </c:title>
    <c:autoTitleDeleted val="0"/>
    <c:plotArea>
      <c:layout>
        <c:manualLayout>
          <c:layoutTarget val="inner"/>
          <c:xMode val="edge"/>
          <c:yMode val="edge"/>
          <c:x val="0.18053810630582182"/>
          <c:y val="0.19459932084120371"/>
          <c:w val="0.76159357679567785"/>
          <c:h val="0.68889262637059001"/>
        </c:manualLayout>
      </c:layout>
      <c:barChart>
        <c:barDir val="bar"/>
        <c:grouping val="clustered"/>
        <c:varyColors val="0"/>
        <c:ser>
          <c:idx val="0"/>
          <c:order val="0"/>
          <c:invertIfNegative val="0"/>
          <c:dPt>
            <c:idx val="0"/>
            <c:invertIfNegative val="0"/>
            <c:bubble3D val="0"/>
            <c:spPr>
              <a:solidFill>
                <a:srgbClr val="FF0000"/>
              </a:solidFill>
              <a:ln>
                <a:solidFill>
                  <a:srgbClr val="000000"/>
                </a:solidFill>
              </a:ln>
            </c:spPr>
          </c:dPt>
          <c:dPt>
            <c:idx val="1"/>
            <c:invertIfNegative val="0"/>
            <c:bubble3D val="0"/>
            <c:spPr>
              <a:solidFill>
                <a:srgbClr val="31E600"/>
              </a:solidFill>
              <a:ln>
                <a:solidFill>
                  <a:srgbClr val="000000"/>
                </a:solidFill>
              </a:ln>
            </c:spPr>
          </c:dPt>
          <c:dPt>
            <c:idx val="2"/>
            <c:invertIfNegative val="0"/>
            <c:bubble3D val="0"/>
            <c:spPr>
              <a:solidFill>
                <a:srgbClr val="FFC000"/>
              </a:solidFill>
              <a:ln>
                <a:solidFill>
                  <a:srgbClr val="000000"/>
                </a:solidFill>
              </a:ln>
            </c:spPr>
          </c:dPt>
          <c:dPt>
            <c:idx val="3"/>
            <c:invertIfNegative val="0"/>
            <c:bubble3D val="0"/>
            <c:spPr>
              <a:solidFill>
                <a:srgbClr val="31E600"/>
              </a:solidFill>
              <a:ln w="12700">
                <a:solidFill>
                  <a:srgbClr val="000000"/>
                </a:solidFill>
                <a:prstDash val="solid"/>
              </a:ln>
            </c:spPr>
          </c:dPt>
          <c:dLbls>
            <c:numFmt formatCode="#,##0" sourceLinked="0"/>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Relevé!$M$62:$O$62</c:f>
              <c:strCache>
                <c:ptCount val="3"/>
                <c:pt idx="0">
                  <c:v>Conso gaspi</c:v>
                </c:pt>
                <c:pt idx="1">
                  <c:v>Conso éco</c:v>
                </c:pt>
                <c:pt idx="2">
                  <c:v>Vos consommations</c:v>
                </c:pt>
              </c:strCache>
            </c:strRef>
          </c:cat>
          <c:val>
            <c:numRef>
              <c:f>Relevé!$M$63:$O$63</c:f>
              <c:numCache>
                <c:formatCode>0.00</c:formatCode>
                <c:ptCount val="3"/>
                <c:pt idx="0">
                  <c:v>0</c:v>
                </c:pt>
                <c:pt idx="1">
                  <c:v>0</c:v>
                </c:pt>
                <c:pt idx="2" formatCode="General">
                  <c:v>0</c:v>
                </c:pt>
              </c:numCache>
            </c:numRef>
          </c:val>
        </c:ser>
        <c:dLbls>
          <c:showLegendKey val="0"/>
          <c:showVal val="1"/>
          <c:showCatName val="0"/>
          <c:showSerName val="0"/>
          <c:showPercent val="0"/>
          <c:showBubbleSize val="0"/>
        </c:dLbls>
        <c:gapWidth val="150"/>
        <c:axId val="-355956480"/>
        <c:axId val="-355955936"/>
      </c:barChart>
      <c:catAx>
        <c:axId val="-35595648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55955936"/>
        <c:crosses val="autoZero"/>
        <c:auto val="1"/>
        <c:lblAlgn val="ctr"/>
        <c:lblOffset val="100"/>
        <c:tickLblSkip val="1"/>
        <c:tickMarkSkip val="1"/>
        <c:noMultiLvlLbl val="0"/>
      </c:catAx>
      <c:valAx>
        <c:axId val="-355955936"/>
        <c:scaling>
          <c:orientation val="minMax"/>
        </c:scaling>
        <c:delete val="0"/>
        <c:axPos val="b"/>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5595648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 Sèche-linge en kWh/an</a:t>
            </a:r>
          </a:p>
        </c:rich>
      </c:tx>
      <c:layout>
        <c:manualLayout>
          <c:xMode val="edge"/>
          <c:yMode val="edge"/>
          <c:x val="1.1991435588110811E-3"/>
          <c:y val="0"/>
        </c:manualLayout>
      </c:layout>
      <c:overlay val="1"/>
    </c:title>
    <c:autoTitleDeleted val="0"/>
    <c:plotArea>
      <c:layout>
        <c:manualLayout>
          <c:layoutTarget val="inner"/>
          <c:xMode val="edge"/>
          <c:yMode val="edge"/>
          <c:x val="0.18277805281987419"/>
          <c:y val="0.19459932084120371"/>
          <c:w val="0.75935359600661057"/>
          <c:h val="0.68889262637059001"/>
        </c:manualLayout>
      </c:layout>
      <c:barChart>
        <c:barDir val="bar"/>
        <c:grouping val="clustered"/>
        <c:varyColors val="0"/>
        <c:ser>
          <c:idx val="0"/>
          <c:order val="0"/>
          <c:invertIfNegative val="0"/>
          <c:dPt>
            <c:idx val="0"/>
            <c:invertIfNegative val="0"/>
            <c:bubble3D val="0"/>
            <c:spPr>
              <a:solidFill>
                <a:srgbClr val="FF0000"/>
              </a:solidFill>
              <a:ln>
                <a:solidFill>
                  <a:srgbClr val="000000"/>
                </a:solidFill>
              </a:ln>
            </c:spPr>
          </c:dPt>
          <c:dPt>
            <c:idx val="1"/>
            <c:invertIfNegative val="0"/>
            <c:bubble3D val="0"/>
            <c:spPr>
              <a:solidFill>
                <a:srgbClr val="31E600"/>
              </a:solidFill>
              <a:ln>
                <a:solidFill>
                  <a:srgbClr val="000000"/>
                </a:solidFill>
              </a:ln>
            </c:spPr>
          </c:dPt>
          <c:dPt>
            <c:idx val="2"/>
            <c:invertIfNegative val="0"/>
            <c:bubble3D val="0"/>
            <c:spPr>
              <a:solidFill>
                <a:srgbClr val="FFC000"/>
              </a:solidFill>
              <a:ln>
                <a:solidFill>
                  <a:srgbClr val="000000"/>
                </a:solidFill>
              </a:ln>
            </c:spPr>
          </c:dPt>
          <c:dPt>
            <c:idx val="3"/>
            <c:invertIfNegative val="0"/>
            <c:bubble3D val="0"/>
            <c:spPr>
              <a:solidFill>
                <a:srgbClr val="31E600"/>
              </a:solidFill>
              <a:ln w="12700">
                <a:solidFill>
                  <a:srgbClr val="000000"/>
                </a:solidFill>
                <a:prstDash val="solid"/>
              </a:ln>
            </c:spPr>
          </c:dPt>
          <c:dLbls>
            <c:numFmt formatCode="#,##0" sourceLinked="0"/>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Relevé!$M$62:$O$62</c:f>
              <c:strCache>
                <c:ptCount val="3"/>
                <c:pt idx="0">
                  <c:v>Conso gaspi</c:v>
                </c:pt>
                <c:pt idx="1">
                  <c:v>Conso éco</c:v>
                </c:pt>
                <c:pt idx="2">
                  <c:v>Vos consommations</c:v>
                </c:pt>
              </c:strCache>
            </c:strRef>
          </c:cat>
          <c:val>
            <c:numRef>
              <c:f>Relevé!$M$64:$O$64</c:f>
              <c:numCache>
                <c:formatCode>0.00</c:formatCode>
                <c:ptCount val="3"/>
                <c:pt idx="0">
                  <c:v>0</c:v>
                </c:pt>
                <c:pt idx="1">
                  <c:v>0</c:v>
                </c:pt>
                <c:pt idx="2" formatCode="General">
                  <c:v>0</c:v>
                </c:pt>
              </c:numCache>
            </c:numRef>
          </c:val>
        </c:ser>
        <c:dLbls>
          <c:showLegendKey val="0"/>
          <c:showVal val="1"/>
          <c:showCatName val="0"/>
          <c:showSerName val="0"/>
          <c:showPercent val="0"/>
          <c:showBubbleSize val="0"/>
        </c:dLbls>
        <c:gapWidth val="150"/>
        <c:axId val="-355950496"/>
        <c:axId val="-355951584"/>
      </c:barChart>
      <c:catAx>
        <c:axId val="-3559504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55951584"/>
        <c:crosses val="autoZero"/>
        <c:auto val="1"/>
        <c:lblAlgn val="ctr"/>
        <c:lblOffset val="100"/>
        <c:tickLblSkip val="1"/>
        <c:tickMarkSkip val="1"/>
        <c:noMultiLvlLbl val="0"/>
      </c:catAx>
      <c:valAx>
        <c:axId val="-355951584"/>
        <c:scaling>
          <c:orientation val="minMax"/>
        </c:scaling>
        <c:delete val="0"/>
        <c:axPos val="b"/>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5595049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 Lave-vaisselle en kWh/an</a:t>
            </a:r>
          </a:p>
        </c:rich>
      </c:tx>
      <c:layout>
        <c:manualLayout>
          <c:xMode val="edge"/>
          <c:yMode val="edge"/>
          <c:x val="2.0937427217339086E-4"/>
          <c:y val="0"/>
        </c:manualLayout>
      </c:layout>
      <c:overlay val="1"/>
    </c:title>
    <c:autoTitleDeleted val="0"/>
    <c:plotArea>
      <c:layout>
        <c:manualLayout>
          <c:layoutTarget val="inner"/>
          <c:xMode val="edge"/>
          <c:yMode val="edge"/>
          <c:x val="0.18496139961092781"/>
          <c:y val="0.19459932084120371"/>
          <c:w val="0.75907367458185748"/>
          <c:h val="0.68889262637059001"/>
        </c:manualLayout>
      </c:layout>
      <c:barChart>
        <c:barDir val="bar"/>
        <c:grouping val="clustered"/>
        <c:varyColors val="0"/>
        <c:ser>
          <c:idx val="0"/>
          <c:order val="0"/>
          <c:invertIfNegative val="0"/>
          <c:dPt>
            <c:idx val="0"/>
            <c:invertIfNegative val="0"/>
            <c:bubble3D val="0"/>
            <c:spPr>
              <a:solidFill>
                <a:srgbClr val="FF0000"/>
              </a:solidFill>
              <a:ln>
                <a:solidFill>
                  <a:srgbClr val="000000"/>
                </a:solidFill>
              </a:ln>
            </c:spPr>
          </c:dPt>
          <c:dPt>
            <c:idx val="1"/>
            <c:invertIfNegative val="0"/>
            <c:bubble3D val="0"/>
            <c:spPr>
              <a:solidFill>
                <a:srgbClr val="31E600"/>
              </a:solidFill>
              <a:ln>
                <a:solidFill>
                  <a:srgbClr val="000000"/>
                </a:solidFill>
              </a:ln>
            </c:spPr>
          </c:dPt>
          <c:dPt>
            <c:idx val="2"/>
            <c:invertIfNegative val="0"/>
            <c:bubble3D val="0"/>
            <c:spPr>
              <a:solidFill>
                <a:srgbClr val="FFC000"/>
              </a:solidFill>
              <a:ln>
                <a:solidFill>
                  <a:srgbClr val="000000"/>
                </a:solidFill>
              </a:ln>
            </c:spPr>
          </c:dPt>
          <c:dPt>
            <c:idx val="3"/>
            <c:invertIfNegative val="0"/>
            <c:bubble3D val="0"/>
            <c:spPr>
              <a:solidFill>
                <a:srgbClr val="31E600"/>
              </a:solidFill>
              <a:ln w="12700">
                <a:solidFill>
                  <a:srgbClr val="000000"/>
                </a:solidFill>
                <a:prstDash val="solid"/>
              </a:ln>
            </c:spPr>
          </c:dPt>
          <c:dLbls>
            <c:numFmt formatCode="#,##0" sourceLinked="0"/>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Relevé!$M$62:$O$62</c:f>
              <c:strCache>
                <c:ptCount val="3"/>
                <c:pt idx="0">
                  <c:v>Conso gaspi</c:v>
                </c:pt>
                <c:pt idx="1">
                  <c:v>Conso éco</c:v>
                </c:pt>
                <c:pt idx="2">
                  <c:v>Vos consommations</c:v>
                </c:pt>
              </c:strCache>
            </c:strRef>
          </c:cat>
          <c:val>
            <c:numRef>
              <c:f>Relevé!$M$65:$O$65</c:f>
              <c:numCache>
                <c:formatCode>0.00</c:formatCode>
                <c:ptCount val="3"/>
                <c:pt idx="0">
                  <c:v>0</c:v>
                </c:pt>
                <c:pt idx="1">
                  <c:v>0</c:v>
                </c:pt>
                <c:pt idx="2" formatCode="General">
                  <c:v>0</c:v>
                </c:pt>
              </c:numCache>
            </c:numRef>
          </c:val>
        </c:ser>
        <c:dLbls>
          <c:showLegendKey val="0"/>
          <c:showVal val="1"/>
          <c:showCatName val="0"/>
          <c:showSerName val="0"/>
          <c:showPercent val="0"/>
          <c:showBubbleSize val="0"/>
        </c:dLbls>
        <c:gapWidth val="150"/>
        <c:axId val="-355948864"/>
        <c:axId val="-355954848"/>
      </c:barChart>
      <c:catAx>
        <c:axId val="-3559488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55954848"/>
        <c:crosses val="autoZero"/>
        <c:auto val="1"/>
        <c:lblAlgn val="ctr"/>
        <c:lblOffset val="100"/>
        <c:tickLblSkip val="1"/>
        <c:tickMarkSkip val="1"/>
        <c:noMultiLvlLbl val="0"/>
      </c:catAx>
      <c:valAx>
        <c:axId val="-355954848"/>
        <c:scaling>
          <c:orientation val="minMax"/>
        </c:scaling>
        <c:delete val="0"/>
        <c:axPos val="b"/>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5594886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votre/vos* réfrigérateur(s) en kWh/an</a:t>
            </a:r>
          </a:p>
        </c:rich>
      </c:tx>
      <c:layout>
        <c:manualLayout>
          <c:xMode val="edge"/>
          <c:yMode val="edge"/>
          <c:x val="2.0937427217339086E-4"/>
          <c:y val="0"/>
        </c:manualLayout>
      </c:layout>
      <c:overlay val="1"/>
    </c:title>
    <c:autoTitleDeleted val="0"/>
    <c:plotArea>
      <c:layout>
        <c:manualLayout>
          <c:layoutTarget val="inner"/>
          <c:xMode val="edge"/>
          <c:yMode val="edge"/>
          <c:x val="0.18265970126759085"/>
          <c:y val="0.19459932084120371"/>
          <c:w val="0.76137529130107007"/>
          <c:h val="0.68889262637059001"/>
        </c:manualLayout>
      </c:layout>
      <c:barChart>
        <c:barDir val="bar"/>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31E600"/>
              </a:solidFill>
            </c:spPr>
          </c:dPt>
          <c:dPt>
            <c:idx val="2"/>
            <c:invertIfNegative val="0"/>
            <c:bubble3D val="0"/>
            <c:spPr>
              <a:solidFill>
                <a:srgbClr val="FFC000"/>
              </a:solidFill>
            </c:spPr>
          </c:dPt>
          <c:dPt>
            <c:idx val="3"/>
            <c:invertIfNegative val="0"/>
            <c:bubble3D val="0"/>
            <c:spPr>
              <a:solidFill>
                <a:srgbClr val="31E600"/>
              </a:solidFill>
              <a:ln w="12700">
                <a:solidFill>
                  <a:srgbClr val="000000"/>
                </a:solidFill>
                <a:prstDash val="solid"/>
              </a:ln>
            </c:spPr>
          </c:dPt>
          <c:dLbls>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Relevé!$M$62:$O$62</c:f>
              <c:strCache>
                <c:ptCount val="3"/>
                <c:pt idx="0">
                  <c:v>Conso gaspi</c:v>
                </c:pt>
                <c:pt idx="1">
                  <c:v>Conso éco</c:v>
                </c:pt>
                <c:pt idx="2">
                  <c:v>Vos consommations</c:v>
                </c:pt>
              </c:strCache>
            </c:strRef>
          </c:cat>
          <c:val>
            <c:numRef>
              <c:f>Relevé!$M$66:$O$66</c:f>
              <c:numCache>
                <c:formatCode>General</c:formatCode>
                <c:ptCount val="3"/>
                <c:pt idx="0">
                  <c:v>0</c:v>
                </c:pt>
                <c:pt idx="1">
                  <c:v>0</c:v>
                </c:pt>
                <c:pt idx="2" formatCode="0.00">
                  <c:v>0</c:v>
                </c:pt>
              </c:numCache>
            </c:numRef>
          </c:val>
        </c:ser>
        <c:dLbls>
          <c:showLegendKey val="0"/>
          <c:showVal val="1"/>
          <c:showCatName val="0"/>
          <c:showSerName val="0"/>
          <c:showPercent val="0"/>
          <c:showBubbleSize val="0"/>
        </c:dLbls>
        <c:gapWidth val="150"/>
        <c:axId val="-357455008"/>
        <c:axId val="-170004432"/>
      </c:barChart>
      <c:catAx>
        <c:axId val="-3574550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70004432"/>
        <c:crosses val="autoZero"/>
        <c:auto val="1"/>
        <c:lblAlgn val="ctr"/>
        <c:lblOffset val="100"/>
        <c:tickLblSkip val="1"/>
        <c:tickMarkSkip val="1"/>
        <c:noMultiLvlLbl val="0"/>
      </c:catAx>
      <c:valAx>
        <c:axId val="-170004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35745500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votre/vos* Congélateur(s) en kWh/an</a:t>
            </a:r>
          </a:p>
        </c:rich>
      </c:tx>
      <c:layout>
        <c:manualLayout>
          <c:xMode val="edge"/>
          <c:yMode val="edge"/>
          <c:x val="2.0937427217339086E-4"/>
          <c:y val="0"/>
        </c:manualLayout>
      </c:layout>
      <c:overlay val="1"/>
    </c:title>
    <c:autoTitleDeleted val="0"/>
    <c:plotArea>
      <c:layout>
        <c:manualLayout>
          <c:layoutTarget val="inner"/>
          <c:xMode val="edge"/>
          <c:yMode val="edge"/>
          <c:x val="0.18809595043279104"/>
          <c:y val="0.19459932084120371"/>
          <c:w val="0.75593907551950879"/>
          <c:h val="0.68889262637059001"/>
        </c:manualLayout>
      </c:layout>
      <c:barChart>
        <c:barDir val="bar"/>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31E600"/>
              </a:solidFill>
            </c:spPr>
          </c:dPt>
          <c:dPt>
            <c:idx val="2"/>
            <c:invertIfNegative val="0"/>
            <c:bubble3D val="0"/>
            <c:spPr>
              <a:solidFill>
                <a:srgbClr val="FFC000"/>
              </a:solidFill>
            </c:spPr>
          </c:dPt>
          <c:dPt>
            <c:idx val="3"/>
            <c:invertIfNegative val="0"/>
            <c:bubble3D val="0"/>
            <c:spPr>
              <a:solidFill>
                <a:srgbClr val="31E600"/>
              </a:solidFill>
              <a:ln w="12700">
                <a:solidFill>
                  <a:srgbClr val="000000"/>
                </a:solidFill>
                <a:prstDash val="solid"/>
              </a:ln>
            </c:spPr>
          </c:dPt>
          <c:dLbls>
            <c:spPr>
              <a:noFill/>
              <a:ln w="25400">
                <a:noFill/>
              </a:ln>
            </c:spPr>
            <c:txPr>
              <a:bodyPr/>
              <a:lstStyle/>
              <a:p>
                <a:pPr>
                  <a:defRPr sz="8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Relevé!$M$62:$O$62</c:f>
              <c:strCache>
                <c:ptCount val="3"/>
                <c:pt idx="0">
                  <c:v>Conso gaspi</c:v>
                </c:pt>
                <c:pt idx="1">
                  <c:v>Conso éco</c:v>
                </c:pt>
                <c:pt idx="2">
                  <c:v>Vos consommations</c:v>
                </c:pt>
              </c:strCache>
            </c:strRef>
          </c:cat>
          <c:val>
            <c:numRef>
              <c:f>Relevé!$M$67:$O$67</c:f>
              <c:numCache>
                <c:formatCode>General</c:formatCode>
                <c:ptCount val="3"/>
                <c:pt idx="0">
                  <c:v>0</c:v>
                </c:pt>
                <c:pt idx="1">
                  <c:v>0</c:v>
                </c:pt>
                <c:pt idx="2" formatCode="0.00">
                  <c:v>0</c:v>
                </c:pt>
              </c:numCache>
            </c:numRef>
          </c:val>
        </c:ser>
        <c:dLbls>
          <c:showLegendKey val="0"/>
          <c:showVal val="1"/>
          <c:showCatName val="0"/>
          <c:showSerName val="0"/>
          <c:showPercent val="0"/>
          <c:showBubbleSize val="0"/>
        </c:dLbls>
        <c:gapWidth val="150"/>
        <c:axId val="-169994640"/>
        <c:axId val="-169996272"/>
      </c:barChart>
      <c:catAx>
        <c:axId val="-1699946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69996272"/>
        <c:crosses val="autoZero"/>
        <c:auto val="1"/>
        <c:lblAlgn val="ctr"/>
        <c:lblOffset val="100"/>
        <c:tickLblSkip val="1"/>
        <c:tickMarkSkip val="1"/>
        <c:noMultiLvlLbl val="0"/>
      </c:catAx>
      <c:valAx>
        <c:axId val="-16999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6999464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36950146627572"/>
          <c:y val="5.3639846743294764E-2"/>
          <c:w val="0.71456500488758568"/>
          <c:h val="0.66666666666666663"/>
        </c:manualLayout>
      </c:layout>
      <c:lineChart>
        <c:grouping val="standard"/>
        <c:varyColors val="0"/>
        <c:ser>
          <c:idx val="0"/>
          <c:order val="0"/>
          <c:tx>
            <c:strRef>
              <c:f>'Rapport-auto diagnostique'!$X$244</c:f>
              <c:strCache>
                <c:ptCount val="1"/>
                <c:pt idx="0">
                  <c:v>Sans remplacement</c:v>
                </c:pt>
              </c:strCache>
            </c:strRef>
          </c:tx>
          <c:marker>
            <c:symbol val="none"/>
          </c:marker>
          <c:cat>
            <c:numRef>
              <c:f>'Rapport-auto diagnostique'!$V$245:$V$264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'Rapport-auto diagnostique'!$X$245:$X$264</c:f>
              <c:numCache>
                <c:formatCode>General</c:formatCode>
                <c:ptCount val="20"/>
                <c:pt idx="0" formatCode="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mooth val="0"/>
          <c:extLst/>
        </c:ser>
        <c:ser>
          <c:idx val="1"/>
          <c:order val="1"/>
          <c:tx>
            <c:strRef>
              <c:f>'Rapport-auto diagnostique'!$W$244</c:f>
              <c:strCache>
                <c:ptCount val="1"/>
                <c:pt idx="0">
                  <c:v>Avec remplacement</c:v>
                </c:pt>
              </c:strCache>
            </c:strRef>
          </c:tx>
          <c:marker>
            <c:symbol val="none"/>
          </c:marker>
          <c:val>
            <c:numRef>
              <c:f>'Rapport-auto diagnostique'!$W$245:$W$264</c:f>
              <c:numCache>
                <c:formatCode>General</c:formatCode>
                <c:ptCount val="20"/>
                <c:pt idx="0" formatCode="0&quot; €&quot;">
                  <c:v>400</c:v>
                </c:pt>
                <c:pt idx="1">
                  <c:v>400</c:v>
                </c:pt>
                <c:pt idx="2">
                  <c:v>400</c:v>
                </c:pt>
                <c:pt idx="3">
                  <c:v>400</c:v>
                </c:pt>
                <c:pt idx="4">
                  <c:v>400</c:v>
                </c:pt>
                <c:pt idx="5">
                  <c:v>400</c:v>
                </c:pt>
                <c:pt idx="6">
                  <c:v>400</c:v>
                </c:pt>
                <c:pt idx="7">
                  <c:v>400</c:v>
                </c:pt>
                <c:pt idx="8">
                  <c:v>400</c:v>
                </c:pt>
                <c:pt idx="9">
                  <c:v>400</c:v>
                </c:pt>
                <c:pt idx="10">
                  <c:v>400</c:v>
                </c:pt>
                <c:pt idx="11">
                  <c:v>400</c:v>
                </c:pt>
                <c:pt idx="12">
                  <c:v>400</c:v>
                </c:pt>
                <c:pt idx="13">
                  <c:v>400</c:v>
                </c:pt>
                <c:pt idx="14">
                  <c:v>400</c:v>
                </c:pt>
                <c:pt idx="15">
                  <c:v>400</c:v>
                </c:pt>
                <c:pt idx="16">
                  <c:v>400</c:v>
                </c:pt>
                <c:pt idx="17">
                  <c:v>400</c:v>
                </c:pt>
                <c:pt idx="18">
                  <c:v>400</c:v>
                </c:pt>
                <c:pt idx="19">
                  <c:v>400</c:v>
                </c:pt>
              </c:numCache>
            </c:numRef>
          </c:val>
          <c:smooth val="0"/>
        </c:ser>
        <c:dLbls>
          <c:showLegendKey val="0"/>
          <c:showVal val="0"/>
          <c:showCatName val="0"/>
          <c:showSerName val="0"/>
          <c:showPercent val="0"/>
          <c:showBubbleSize val="0"/>
        </c:dLbls>
        <c:smooth val="0"/>
        <c:axId val="-170002256"/>
        <c:axId val="-169996816"/>
      </c:lineChart>
      <c:catAx>
        <c:axId val="-17000225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fr-FR"/>
                  <a:t>Années</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9996816"/>
        <c:crosses val="autoZero"/>
        <c:auto val="1"/>
        <c:lblAlgn val="ctr"/>
        <c:lblOffset val="100"/>
        <c:noMultiLvlLbl val="0"/>
      </c:catAx>
      <c:valAx>
        <c:axId val="-169996816"/>
        <c:scaling>
          <c:orientation val="minMax"/>
        </c:scaling>
        <c:delete val="0"/>
        <c:axPos val="l"/>
        <c:majorGridlines/>
        <c:title>
          <c:tx>
            <c:rich>
              <a:bodyPr/>
              <a:lstStyle/>
              <a:p>
                <a:pPr>
                  <a:defRPr sz="1100" b="0" i="0" u="none" strike="noStrike" baseline="0">
                    <a:solidFill>
                      <a:srgbClr val="000000"/>
                    </a:solidFill>
                    <a:latin typeface="Calibri"/>
                    <a:ea typeface="Calibri"/>
                    <a:cs typeface="Calibri"/>
                  </a:defRPr>
                </a:pPr>
                <a:r>
                  <a:rPr lang="fr-FR" sz="1000" b="1" i="0" u="none" strike="noStrike" baseline="0">
                    <a:solidFill>
                      <a:srgbClr val="000000"/>
                    </a:solidFill>
                    <a:latin typeface="Calibri"/>
                  </a:rPr>
                  <a:t>Coût cumulé en  €</a:t>
                </a:r>
              </a:p>
              <a:p>
                <a:pPr>
                  <a:defRPr sz="1100" b="0" i="0" u="none" strike="noStrike" baseline="0">
                    <a:solidFill>
                      <a:srgbClr val="000000"/>
                    </a:solidFill>
                    <a:latin typeface="Calibri"/>
                    <a:ea typeface="Calibri"/>
                    <a:cs typeface="Calibri"/>
                  </a:defRPr>
                </a:pPr>
                <a:r>
                  <a:rPr lang="fr-FR" sz="1000" b="1" i="0" u="none" strike="noStrike" baseline="0">
                    <a:solidFill>
                      <a:srgbClr val="000000"/>
                    </a:solidFill>
                    <a:latin typeface="Calibri"/>
                  </a:rPr>
                  <a:t>(investissement + fonctionnement)</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700022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22" l="0.70000000000000062" r="0.70000000000000062" t="0.750000000000002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i="1">
                <a:latin typeface="Comic Sans MS" panose="030F0702030302020204" pitchFamily="66" charset="0"/>
              </a:rPr>
              <a:t>Consommations électriques de vos veilles</a:t>
            </a:r>
          </a:p>
        </c:rich>
      </c:tx>
      <c:layout>
        <c:manualLayout>
          <c:xMode val="edge"/>
          <c:yMode val="edge"/>
          <c:x val="0.18774679279746712"/>
          <c:y val="2.5889967637540454E-2"/>
        </c:manualLayout>
      </c:layout>
      <c:overlay val="1"/>
    </c:title>
    <c:autoTitleDeleted val="0"/>
    <c:plotArea>
      <c:layout>
        <c:manualLayout>
          <c:layoutTarget val="inner"/>
          <c:xMode val="edge"/>
          <c:yMode val="edge"/>
          <c:x val="0.18132002478868195"/>
          <c:y val="0.20885185468321313"/>
          <c:w val="0.74526509093435189"/>
          <c:h val="0.61849710982658967"/>
        </c:manualLayout>
      </c:layout>
      <c:bar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FFC000"/>
              </a:solidFill>
            </c:spPr>
          </c:dPt>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Relevé!$L$47:$M$47</c:f>
              <c:strCache>
                <c:ptCount val="2"/>
                <c:pt idx="0">
                  <c:v>Consommations des veilles</c:v>
                </c:pt>
                <c:pt idx="1">
                  <c:v>Consommations en marche</c:v>
                </c:pt>
              </c:strCache>
            </c:strRef>
          </c:cat>
          <c:val>
            <c:numRef>
              <c:f>Relevé!$L$48:$M$48</c:f>
              <c:numCache>
                <c:formatCode>0.00</c:formatCode>
                <c:ptCount val="2"/>
                <c:pt idx="0">
                  <c:v>0</c:v>
                </c:pt>
                <c:pt idx="1">
                  <c:v>0</c:v>
                </c:pt>
              </c:numCache>
            </c:numRef>
          </c:val>
        </c:ser>
        <c:dLbls>
          <c:showLegendKey val="0"/>
          <c:showVal val="1"/>
          <c:showCatName val="0"/>
          <c:showSerName val="0"/>
          <c:showPercent val="0"/>
          <c:showBubbleSize val="0"/>
        </c:dLbls>
        <c:gapWidth val="150"/>
        <c:axId val="-169998448"/>
        <c:axId val="-170003344"/>
      </c:barChart>
      <c:catAx>
        <c:axId val="-169998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70003344"/>
        <c:crosses val="autoZero"/>
        <c:auto val="1"/>
        <c:lblAlgn val="ctr"/>
        <c:lblOffset val="100"/>
        <c:tickLblSkip val="1"/>
        <c:tickMarkSkip val="1"/>
        <c:noMultiLvlLbl val="0"/>
      </c:catAx>
      <c:valAx>
        <c:axId val="-170003344"/>
        <c:scaling>
          <c:orientation val="minMax"/>
        </c:scaling>
        <c:delete val="0"/>
        <c:axPos val="l"/>
        <c:title>
          <c:tx>
            <c:rich>
              <a:bodyPr rot="0" vert="horz" anchor="ctr" anchorCtr="1"/>
              <a:lstStyle/>
              <a:p>
                <a:pPr>
                  <a:defRPr sz="900"/>
                </a:pPr>
                <a:r>
                  <a:rPr lang="fr-FR" sz="900"/>
                  <a:t>kWh</a:t>
                </a:r>
              </a:p>
            </c:rich>
          </c:tx>
          <c:layout>
            <c:manualLayout>
              <c:xMode val="edge"/>
              <c:yMode val="edge"/>
              <c:x val="2.6601324915019483E-2"/>
              <c:y val="0.46896312718191779"/>
            </c:manualLayout>
          </c:layout>
          <c:overlay val="0"/>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699984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rgbClr val="31E600"/>
              </a:solidFill>
            </c:spPr>
          </c:dPt>
          <c:dPt>
            <c:idx val="1"/>
            <c:invertIfNegative val="0"/>
            <c:bubble3D val="0"/>
            <c:spPr>
              <a:solidFill>
                <a:srgbClr val="FFC000"/>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Relevé!$J$116:$J$117</c:f>
              <c:strCache>
                <c:ptCount val="2"/>
                <c:pt idx="0">
                  <c:v>Température de consigne optimale </c:v>
                </c:pt>
                <c:pt idx="1">
                  <c:v>Votre température de consigne</c:v>
                </c:pt>
              </c:strCache>
            </c:strRef>
          </c:cat>
          <c:val>
            <c:numRef>
              <c:f>Relevé!$K$116:$K$117</c:f>
              <c:numCache>
                <c:formatCode>0.0" °C"</c:formatCode>
                <c:ptCount val="2"/>
                <c:pt idx="0">
                  <c:v>55</c:v>
                </c:pt>
                <c:pt idx="1">
                  <c:v>0</c:v>
                </c:pt>
              </c:numCache>
            </c:numRef>
          </c:val>
        </c:ser>
        <c:dLbls>
          <c:showLegendKey val="0"/>
          <c:showVal val="1"/>
          <c:showCatName val="0"/>
          <c:showSerName val="0"/>
          <c:showPercent val="0"/>
          <c:showBubbleSize val="0"/>
        </c:dLbls>
        <c:gapWidth val="150"/>
        <c:axId val="-170002800"/>
        <c:axId val="-170000624"/>
      </c:barChart>
      <c:catAx>
        <c:axId val="-170002800"/>
        <c:scaling>
          <c:orientation val="minMax"/>
        </c:scaling>
        <c:delete val="0"/>
        <c:axPos val="l"/>
        <c:numFmt formatCode="General" sourceLinked="0"/>
        <c:majorTickMark val="out"/>
        <c:minorTickMark val="none"/>
        <c:tickLblPos val="nextTo"/>
        <c:crossAx val="-170000624"/>
        <c:crosses val="autoZero"/>
        <c:auto val="1"/>
        <c:lblAlgn val="ctr"/>
        <c:lblOffset val="100"/>
        <c:noMultiLvlLbl val="0"/>
      </c:catAx>
      <c:valAx>
        <c:axId val="-170000624"/>
        <c:scaling>
          <c:orientation val="minMax"/>
        </c:scaling>
        <c:delete val="1"/>
        <c:axPos val="b"/>
        <c:numFmt formatCode="0.0&quot; °C&quot;" sourceLinked="1"/>
        <c:majorTickMark val="out"/>
        <c:minorTickMark val="none"/>
        <c:tickLblPos val="none"/>
        <c:crossAx val="-170002800"/>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i="1">
                <a:latin typeface="Comic Sans MS" panose="030F0702030302020204" pitchFamily="66" charset="0"/>
              </a:rPr>
              <a:t>Total de vos consommations d'eau (m</a:t>
            </a:r>
            <a:r>
              <a:rPr lang="fr-FR" sz="1100" b="1" i="1" baseline="30000">
                <a:latin typeface="Comic Sans MS" panose="030F0702030302020204" pitchFamily="66" charset="0"/>
              </a:rPr>
              <a:t>3</a:t>
            </a:r>
            <a:r>
              <a:rPr lang="fr-FR" sz="1100" b="1" i="1">
                <a:latin typeface="Comic Sans MS" panose="030F0702030302020204" pitchFamily="66" charset="0"/>
              </a:rPr>
              <a:t>/an)</a:t>
            </a:r>
          </a:p>
        </c:rich>
      </c:tx>
      <c:layout>
        <c:manualLayout>
          <c:xMode val="edge"/>
          <c:yMode val="edge"/>
          <c:x val="0.32022058463396474"/>
          <c:y val="2.898551827209794E-2"/>
        </c:manualLayout>
      </c:layout>
      <c:overlay val="1"/>
    </c:title>
    <c:autoTitleDeleted val="0"/>
    <c:plotArea>
      <c:layout>
        <c:manualLayout>
          <c:layoutTarget val="inner"/>
          <c:xMode val="edge"/>
          <c:yMode val="edge"/>
          <c:x val="0.21858680227169816"/>
          <c:y val="0.18313598202137094"/>
          <c:w val="0.70370590320371895"/>
          <c:h val="0.71689441093020312"/>
        </c:manualLayout>
      </c:layout>
      <c:barChart>
        <c:barDir val="bar"/>
        <c:grouping val="clustered"/>
        <c:varyColors val="0"/>
        <c:ser>
          <c:idx val="1"/>
          <c:order val="0"/>
          <c:invertIfNegative val="0"/>
          <c:dPt>
            <c:idx val="0"/>
            <c:invertIfNegative val="0"/>
            <c:bubble3D val="0"/>
            <c:spPr>
              <a:solidFill>
                <a:srgbClr val="FF0000"/>
              </a:solidFill>
            </c:spPr>
          </c:dPt>
          <c:dPt>
            <c:idx val="1"/>
            <c:invertIfNegative val="0"/>
            <c:bubble3D val="0"/>
            <c:spPr>
              <a:solidFill>
                <a:srgbClr val="31E600"/>
              </a:solidFill>
            </c:spPr>
          </c:dPt>
          <c:dPt>
            <c:idx val="2"/>
            <c:invertIfNegative val="0"/>
            <c:bubble3D val="0"/>
            <c:spPr>
              <a:solidFill>
                <a:srgbClr val="FFC000"/>
              </a:solidFill>
            </c:spPr>
          </c:dPt>
          <c:cat>
            <c:strRef>
              <c:f>Relevé!$R$139:$T$139</c:f>
              <c:strCache>
                <c:ptCount val="3"/>
                <c:pt idx="0">
                  <c:v>Conso Gaspi</c:v>
                </c:pt>
                <c:pt idx="1">
                  <c:v>Conso Eco</c:v>
                </c:pt>
                <c:pt idx="2">
                  <c:v>Vos consommations</c:v>
                </c:pt>
              </c:strCache>
            </c:strRef>
          </c:cat>
          <c:val>
            <c:numRef>
              <c:f>Relevé!$R$140:$T$140</c:f>
              <c:numCache>
                <c:formatCode>0.0</c:formatCode>
                <c:ptCount val="3"/>
                <c:pt idx="0">
                  <c:v>0</c:v>
                </c:pt>
                <c:pt idx="1">
                  <c:v>0</c:v>
                </c:pt>
                <c:pt idx="2">
                  <c:v>0</c:v>
                </c:pt>
              </c:numCache>
            </c:numRef>
          </c:val>
        </c:ser>
        <c:dLbls>
          <c:showLegendKey val="0"/>
          <c:showVal val="0"/>
          <c:showCatName val="0"/>
          <c:showSerName val="0"/>
          <c:showPercent val="0"/>
          <c:showBubbleSize val="0"/>
        </c:dLbls>
        <c:gapWidth val="150"/>
        <c:axId val="-170001168"/>
        <c:axId val="-169995728"/>
      </c:barChart>
      <c:catAx>
        <c:axId val="-170001168"/>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9995728"/>
        <c:crosses val="autoZero"/>
        <c:auto val="1"/>
        <c:lblAlgn val="ctr"/>
        <c:lblOffset val="100"/>
        <c:noMultiLvlLbl val="0"/>
      </c:catAx>
      <c:valAx>
        <c:axId val="-169995728"/>
        <c:scaling>
          <c:orientation val="minMax"/>
        </c:scaling>
        <c:delete val="0"/>
        <c:axPos val="b"/>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7000116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22" l="0.70000000000000062" r="0.70000000000000062" t="0.750000000000002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i="1">
                <a:latin typeface="Comic Sans MS" panose="030F0702030302020204" pitchFamily="66" charset="0"/>
              </a:rPr>
              <a:t>Consommations d'eau par catégorie (m</a:t>
            </a:r>
            <a:r>
              <a:rPr lang="fr-FR" sz="1100" b="1" i="1" baseline="30000">
                <a:latin typeface="Comic Sans MS" panose="030F0702030302020204" pitchFamily="66" charset="0"/>
              </a:rPr>
              <a:t>3</a:t>
            </a:r>
            <a:r>
              <a:rPr lang="fr-FR" sz="1100" b="1" i="1">
                <a:latin typeface="Comic Sans MS" panose="030F0702030302020204" pitchFamily="66" charset="0"/>
              </a:rPr>
              <a:t>/an)</a:t>
            </a:r>
          </a:p>
        </c:rich>
      </c:tx>
      <c:layout>
        <c:manualLayout>
          <c:xMode val="edge"/>
          <c:yMode val="edge"/>
          <c:x val="0.22452846899247095"/>
          <c:y val="3.7267092896135667E-2"/>
        </c:manualLayout>
      </c:layout>
      <c:overlay val="1"/>
    </c:title>
    <c:autoTitleDeleted val="0"/>
    <c:plotArea>
      <c:layout>
        <c:manualLayout>
          <c:layoutTarget val="inner"/>
          <c:xMode val="edge"/>
          <c:yMode val="edge"/>
          <c:x val="5.202500193552894E-2"/>
          <c:y val="0.17485439587042789"/>
          <c:w val="0.91416700305572629"/>
          <c:h val="0.63015624431987549"/>
        </c:manualLayout>
      </c:layout>
      <c:barChart>
        <c:barDir val="col"/>
        <c:grouping val="clustered"/>
        <c:varyColors val="0"/>
        <c:ser>
          <c:idx val="1"/>
          <c:order val="0"/>
          <c:tx>
            <c:strRef>
              <c:f>Relevé!$T$131</c:f>
              <c:strCache>
                <c:ptCount val="1"/>
                <c:pt idx="0">
                  <c:v>Somme de vos conso par point de puisage</c:v>
                </c:pt>
              </c:strCache>
            </c:strRef>
          </c:tx>
          <c:spPr>
            <a:solidFill>
              <a:srgbClr val="FFC000"/>
            </a:solidFill>
          </c:spPr>
          <c:invertIfNegative val="0"/>
          <c:cat>
            <c:strRef>
              <c:f>Relevé!$Q$133:$Q$138</c:f>
              <c:strCache>
                <c:ptCount val="6"/>
                <c:pt idx="0">
                  <c:v>Douche</c:v>
                </c:pt>
                <c:pt idx="1">
                  <c:v>Bains</c:v>
                </c:pt>
                <c:pt idx="2">
                  <c:v>Robinet cuisine</c:v>
                </c:pt>
                <c:pt idx="3">
                  <c:v>Robinet salle de bain</c:v>
                </c:pt>
                <c:pt idx="4">
                  <c:v>Robinet toilettes</c:v>
                </c:pt>
                <c:pt idx="5">
                  <c:v>Autre robinet</c:v>
                </c:pt>
              </c:strCache>
            </c:strRef>
          </c:cat>
          <c:val>
            <c:numRef>
              <c:f>Relevé!$T$133:$T$138</c:f>
              <c:numCache>
                <c:formatCode>0.00</c:formatCode>
                <c:ptCount val="6"/>
                <c:pt idx="0">
                  <c:v>0</c:v>
                </c:pt>
                <c:pt idx="1">
                  <c:v>0</c:v>
                </c:pt>
                <c:pt idx="2">
                  <c:v>0</c:v>
                </c:pt>
                <c:pt idx="3">
                  <c:v>0</c:v>
                </c:pt>
                <c:pt idx="4">
                  <c:v>0</c:v>
                </c:pt>
                <c:pt idx="5">
                  <c:v>0</c:v>
                </c:pt>
              </c:numCache>
            </c:numRef>
          </c:val>
        </c:ser>
        <c:ser>
          <c:idx val="0"/>
          <c:order val="1"/>
          <c:tx>
            <c:strRef>
              <c:f>Relevé!$R$131</c:f>
              <c:strCache>
                <c:ptCount val="1"/>
                <c:pt idx="0">
                  <c:v>Somme conso gaspi</c:v>
                </c:pt>
              </c:strCache>
            </c:strRef>
          </c:tx>
          <c:spPr>
            <a:solidFill>
              <a:srgbClr val="FF0000"/>
            </a:solidFill>
          </c:spPr>
          <c:invertIfNegative val="0"/>
          <c:cat>
            <c:strRef>
              <c:f>Relevé!$Q$133:$Q$138</c:f>
              <c:strCache>
                <c:ptCount val="6"/>
                <c:pt idx="0">
                  <c:v>Douche</c:v>
                </c:pt>
                <c:pt idx="1">
                  <c:v>Bains</c:v>
                </c:pt>
                <c:pt idx="2">
                  <c:v>Robinet cuisine</c:v>
                </c:pt>
                <c:pt idx="3">
                  <c:v>Robinet salle de bain</c:v>
                </c:pt>
                <c:pt idx="4">
                  <c:v>Robinet toilettes</c:v>
                </c:pt>
                <c:pt idx="5">
                  <c:v>Autre robinet</c:v>
                </c:pt>
              </c:strCache>
            </c:strRef>
          </c:cat>
          <c:val>
            <c:numRef>
              <c:f>Relevé!$R$133:$R$138</c:f>
              <c:numCache>
                <c:formatCode>0.00</c:formatCode>
                <c:ptCount val="6"/>
                <c:pt idx="0">
                  <c:v>0</c:v>
                </c:pt>
                <c:pt idx="2">
                  <c:v>0</c:v>
                </c:pt>
                <c:pt idx="3">
                  <c:v>0</c:v>
                </c:pt>
                <c:pt idx="4">
                  <c:v>0</c:v>
                </c:pt>
                <c:pt idx="5">
                  <c:v>0</c:v>
                </c:pt>
              </c:numCache>
            </c:numRef>
          </c:val>
        </c:ser>
        <c:ser>
          <c:idx val="2"/>
          <c:order val="2"/>
          <c:tx>
            <c:strRef>
              <c:f>Relevé!$S$131</c:f>
              <c:strCache>
                <c:ptCount val="1"/>
                <c:pt idx="0">
                  <c:v>Somme conso éco</c:v>
                </c:pt>
              </c:strCache>
            </c:strRef>
          </c:tx>
          <c:spPr>
            <a:solidFill>
              <a:srgbClr val="31E600"/>
            </a:solidFill>
          </c:spPr>
          <c:invertIfNegative val="0"/>
          <c:cat>
            <c:strRef>
              <c:f>Relevé!$Q$133:$Q$138</c:f>
              <c:strCache>
                <c:ptCount val="6"/>
                <c:pt idx="0">
                  <c:v>Douche</c:v>
                </c:pt>
                <c:pt idx="1">
                  <c:v>Bains</c:v>
                </c:pt>
                <c:pt idx="2">
                  <c:v>Robinet cuisine</c:v>
                </c:pt>
                <c:pt idx="3">
                  <c:v>Robinet salle de bain</c:v>
                </c:pt>
                <c:pt idx="4">
                  <c:v>Robinet toilettes</c:v>
                </c:pt>
                <c:pt idx="5">
                  <c:v>Autre robinet</c:v>
                </c:pt>
              </c:strCache>
            </c:strRef>
          </c:cat>
          <c:val>
            <c:numRef>
              <c:f>Relevé!$S$133:$S$138</c:f>
              <c:numCache>
                <c:formatCode>0.00</c:formatCode>
                <c:ptCount val="6"/>
                <c:pt idx="0">
                  <c:v>0</c:v>
                </c:pt>
                <c:pt idx="2">
                  <c:v>0</c:v>
                </c:pt>
                <c:pt idx="3">
                  <c:v>0</c:v>
                </c:pt>
                <c:pt idx="4">
                  <c:v>0</c:v>
                </c:pt>
                <c:pt idx="5">
                  <c:v>0</c:v>
                </c:pt>
              </c:numCache>
            </c:numRef>
          </c:val>
        </c:ser>
        <c:dLbls>
          <c:showLegendKey val="0"/>
          <c:showVal val="0"/>
          <c:showCatName val="0"/>
          <c:showSerName val="0"/>
          <c:showPercent val="0"/>
          <c:showBubbleSize val="0"/>
        </c:dLbls>
        <c:gapWidth val="150"/>
        <c:axId val="-169990288"/>
        <c:axId val="-169998992"/>
      </c:barChart>
      <c:catAx>
        <c:axId val="-1699902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9998992"/>
        <c:crosses val="autoZero"/>
        <c:auto val="1"/>
        <c:lblAlgn val="ctr"/>
        <c:lblOffset val="100"/>
        <c:noMultiLvlLbl val="0"/>
      </c:catAx>
      <c:valAx>
        <c:axId val="-16999899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69990288"/>
        <c:crosses val="autoZero"/>
        <c:crossBetween val="between"/>
      </c:valAx>
    </c:plotArea>
    <c:legend>
      <c:legendPos val="b"/>
      <c:layout>
        <c:manualLayout>
          <c:xMode val="edge"/>
          <c:yMode val="edge"/>
          <c:x val="7.6797847821469867E-2"/>
          <c:y val="0.91632487767283921"/>
          <c:w val="0.82983181865695632"/>
          <c:h val="6.0427446569178853E-2"/>
        </c:manualLayout>
      </c:layout>
      <c:overlay val="0"/>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22" l="0.70000000000000062" r="0.70000000000000062" t="0.750000000000002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baseline="0">
                <a:solidFill>
                  <a:schemeClr val="tx2"/>
                </a:solidFill>
                <a:latin typeface="Comic Sans MS" panose="030F0702030302020204" pitchFamily="66" charset="0"/>
                <a:ea typeface="+mn-ea"/>
                <a:cs typeface="+mn-cs"/>
              </a:defRPr>
            </a:pPr>
            <a:r>
              <a:rPr lang="fr-FR" sz="1400" i="1">
                <a:latin typeface="Comic Sans MS" panose="030F0702030302020204" pitchFamily="66" charset="0"/>
              </a:rPr>
              <a:t>Consommation annuelle en kWh/an</a:t>
            </a:r>
          </a:p>
        </c:rich>
      </c:tx>
      <c:overlay val="0"/>
      <c:spPr>
        <a:noFill/>
        <a:ln>
          <a:noFill/>
        </a:ln>
        <a:effectLst/>
      </c:spPr>
      <c:txPr>
        <a:bodyPr rot="0" spcFirstLastPara="1" vertOverflow="ellipsis" vert="horz" wrap="square" anchor="ctr" anchorCtr="1"/>
        <a:lstStyle/>
        <a:p>
          <a:pPr>
            <a:defRPr sz="1400" b="1" i="1" u="none" strike="noStrike" kern="1200" baseline="0">
              <a:solidFill>
                <a:schemeClr val="tx2"/>
              </a:solidFill>
              <a:latin typeface="Comic Sans MS" panose="030F0702030302020204" pitchFamily="66" charset="0"/>
              <a:ea typeface="+mn-ea"/>
              <a:cs typeface="+mn-cs"/>
            </a:defRPr>
          </a:pPr>
          <a:endParaRPr lang="fr-FR"/>
        </a:p>
      </c:txPr>
    </c:title>
    <c:autoTitleDeleted val="0"/>
    <c:plotArea>
      <c:layout>
        <c:manualLayout>
          <c:layoutTarget val="inner"/>
          <c:xMode val="edge"/>
          <c:yMode val="edge"/>
          <c:x val="0.19710416426601537"/>
          <c:y val="0.13812947553700403"/>
          <c:w val="0.76720495020716195"/>
          <c:h val="0.77089027045219582"/>
        </c:manualLayout>
      </c:layout>
      <c:barChart>
        <c:barDir val="bar"/>
        <c:grouping val="clustered"/>
        <c:varyColors val="0"/>
        <c:ser>
          <c:idx val="0"/>
          <c:order val="0"/>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Relevé!$O$146:$O$153</c:f>
              <c:strCache>
                <c:ptCount val="8"/>
                <c:pt idx="0">
                  <c:v>Lave-linge</c:v>
                </c:pt>
                <c:pt idx="1">
                  <c:v>Lave-linge</c:v>
                </c:pt>
                <c:pt idx="2">
                  <c:v>Lave-linge</c:v>
                </c:pt>
                <c:pt idx="3">
                  <c:v>Lave-linge</c:v>
                </c:pt>
                <c:pt idx="4">
                  <c:v>Lave-linge</c:v>
                </c:pt>
                <c:pt idx="5">
                  <c:v>Lave-linge</c:v>
                </c:pt>
                <c:pt idx="6">
                  <c:v>Lave-linge</c:v>
                </c:pt>
                <c:pt idx="7">
                  <c:v>Lave-linge</c:v>
                </c:pt>
              </c:strCache>
            </c:strRef>
          </c:cat>
          <c:val>
            <c:numRef>
              <c:f>Relevé!$N$146:$N$153</c:f>
              <c:numCache>
                <c:formatCode>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00"/>
        <c:axId val="-169989744"/>
        <c:axId val="-355949408"/>
      </c:barChart>
      <c:catAx>
        <c:axId val="-169989744"/>
        <c:scaling>
          <c:orientation val="minMax"/>
        </c:scaling>
        <c:delete val="0"/>
        <c:axPos val="l"/>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355949408"/>
        <c:crosses val="autoZero"/>
        <c:auto val="1"/>
        <c:lblAlgn val="ctr"/>
        <c:lblOffset val="100"/>
        <c:noMultiLvlLbl val="0"/>
      </c:catAx>
      <c:valAx>
        <c:axId val="-35594940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fr-FR"/>
          </a:p>
        </c:txPr>
        <c:crossAx val="-169989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000000000000122" l="0.70000000000000062" r="0.70000000000000062" t="0.750000000000001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fr-FR" sz="1100" b="1" i="1">
                <a:latin typeface="Comic Sans MS" panose="030F0702030302020204" pitchFamily="66" charset="0"/>
              </a:rPr>
              <a:t>Consommations</a:t>
            </a:r>
            <a:r>
              <a:rPr lang="fr-FR" sz="1100" b="1" i="1" baseline="0">
                <a:latin typeface="Comic Sans MS" panose="030F0702030302020204" pitchFamily="66" charset="0"/>
              </a:rPr>
              <a:t> électriques de vos éclairages</a:t>
            </a:r>
            <a:endParaRPr lang="fr-FR" sz="1100" b="1" i="1">
              <a:latin typeface="Comic Sans MS" panose="030F0702030302020204" pitchFamily="66" charset="0"/>
            </a:endParaRPr>
          </a:p>
        </c:rich>
      </c:tx>
      <c:layout>
        <c:manualLayout>
          <c:xMode val="edge"/>
          <c:yMode val="edge"/>
          <c:x val="0.19315492608516974"/>
          <c:y val="4.2838012720978369E-2"/>
        </c:manualLayout>
      </c:layout>
      <c:overlay val="0"/>
    </c:title>
    <c:autoTitleDeleted val="0"/>
    <c:plotArea>
      <c:layout>
        <c:manualLayout>
          <c:layoutTarget val="inner"/>
          <c:xMode val="edge"/>
          <c:yMode val="edge"/>
          <c:x val="0.16393458796373858"/>
          <c:y val="0.21472581985322639"/>
          <c:w val="0.75238398391690409"/>
          <c:h val="0.58512231425617256"/>
        </c:manualLayout>
      </c:layout>
      <c:bar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31E600"/>
              </a:solidFill>
            </c:spPr>
          </c:dPt>
          <c:dLbls>
            <c:spPr>
              <a:noFill/>
              <a:ln>
                <a:noFill/>
              </a:ln>
              <a:effectLst/>
            </c:spPr>
            <c:txPr>
              <a:bodyPr/>
              <a:lstStyle/>
              <a:p>
                <a:pPr>
                  <a:defRPr sz="11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Relevé!$K$87:$L$87</c:f>
              <c:strCache>
                <c:ptCount val="2"/>
                <c:pt idx="0">
                  <c:v>Consommation avant remplacement </c:v>
                </c:pt>
                <c:pt idx="1">
                  <c:v>Consommation après remplacement </c:v>
                </c:pt>
              </c:strCache>
            </c:strRef>
          </c:cat>
          <c:val>
            <c:numRef>
              <c:f>Relevé!$K$109:$L$109</c:f>
              <c:numCache>
                <c:formatCode>0.00</c:formatCode>
                <c:ptCount val="2"/>
                <c:pt idx="0" formatCode="General">
                  <c:v>0</c:v>
                </c:pt>
                <c:pt idx="1">
                  <c:v>0</c:v>
                </c:pt>
              </c:numCache>
            </c:numRef>
          </c:val>
          <c:extLst/>
        </c:ser>
        <c:dLbls>
          <c:showLegendKey val="0"/>
          <c:showVal val="1"/>
          <c:showCatName val="0"/>
          <c:showSerName val="0"/>
          <c:showPercent val="0"/>
          <c:showBubbleSize val="0"/>
        </c:dLbls>
        <c:gapWidth val="150"/>
        <c:axId val="-171570176"/>
        <c:axId val="-171565824"/>
      </c:barChart>
      <c:catAx>
        <c:axId val="-171570176"/>
        <c:scaling>
          <c:orientation val="minMax"/>
        </c:scaling>
        <c:delete val="0"/>
        <c:axPos val="b"/>
        <c:numFmt formatCode="General" sourceLinked="1"/>
        <c:majorTickMark val="out"/>
        <c:minorTickMark val="none"/>
        <c:tickLblPos val="nextTo"/>
        <c:txPr>
          <a:bodyPr/>
          <a:lstStyle/>
          <a:p>
            <a:pPr>
              <a:defRPr sz="1100"/>
            </a:pPr>
            <a:endParaRPr lang="fr-FR"/>
          </a:p>
        </c:txPr>
        <c:crossAx val="-171565824"/>
        <c:crossesAt val="0"/>
        <c:auto val="1"/>
        <c:lblAlgn val="ctr"/>
        <c:lblOffset val="100"/>
        <c:tickLblSkip val="1"/>
        <c:tickMarkSkip val="1"/>
        <c:noMultiLvlLbl val="0"/>
      </c:catAx>
      <c:valAx>
        <c:axId val="-171565824"/>
        <c:scaling>
          <c:orientation val="minMax"/>
          <c:min val="0"/>
        </c:scaling>
        <c:delete val="0"/>
        <c:axPos val="l"/>
        <c:title>
          <c:tx>
            <c:rich>
              <a:bodyPr rot="0" vert="horz"/>
              <a:lstStyle/>
              <a:p>
                <a:pPr>
                  <a:defRPr sz="1100"/>
                </a:pPr>
                <a:r>
                  <a:rPr lang="en-US" sz="1100"/>
                  <a:t>kWh</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715701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106" footer="0.4921259845000010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 Lave-linge en kWh/an</a:t>
            </a:r>
          </a:p>
        </c:rich>
      </c:tx>
      <c:layout>
        <c:manualLayout>
          <c:xMode val="edge"/>
          <c:yMode val="edge"/>
          <c:x val="1.2180277093435826E-3"/>
          <c:y val="0"/>
        </c:manualLayout>
      </c:layout>
      <c:overlay val="1"/>
    </c:title>
    <c:autoTitleDeleted val="0"/>
    <c:plotArea>
      <c:layout>
        <c:manualLayout>
          <c:layoutTarget val="inner"/>
          <c:xMode val="edge"/>
          <c:yMode val="edge"/>
          <c:x val="0.18053810630582182"/>
          <c:y val="0.19459932084120371"/>
          <c:w val="0.76159357679567785"/>
          <c:h val="0.68889262637059001"/>
        </c:manualLayout>
      </c:layout>
      <c:barChart>
        <c:barDir val="bar"/>
        <c:grouping val="clustered"/>
        <c:varyColors val="0"/>
        <c:ser>
          <c:idx val="0"/>
          <c:order val="0"/>
          <c:invertIfNegative val="0"/>
          <c:dPt>
            <c:idx val="0"/>
            <c:invertIfNegative val="0"/>
            <c:bubble3D val="0"/>
            <c:spPr>
              <a:solidFill>
                <a:srgbClr val="FF0000"/>
              </a:solidFill>
              <a:ln>
                <a:solidFill>
                  <a:srgbClr val="000000"/>
                </a:solidFill>
              </a:ln>
            </c:spPr>
          </c:dPt>
          <c:dPt>
            <c:idx val="1"/>
            <c:invertIfNegative val="0"/>
            <c:bubble3D val="0"/>
            <c:spPr>
              <a:solidFill>
                <a:srgbClr val="31E600"/>
              </a:solidFill>
              <a:ln>
                <a:solidFill>
                  <a:srgbClr val="000000"/>
                </a:solidFill>
              </a:ln>
            </c:spPr>
          </c:dPt>
          <c:dPt>
            <c:idx val="2"/>
            <c:invertIfNegative val="0"/>
            <c:bubble3D val="0"/>
            <c:spPr>
              <a:solidFill>
                <a:srgbClr val="FFC000"/>
              </a:solidFill>
              <a:ln>
                <a:solidFill>
                  <a:srgbClr val="000000"/>
                </a:solidFill>
              </a:ln>
            </c:spPr>
          </c:dPt>
          <c:dPt>
            <c:idx val="3"/>
            <c:invertIfNegative val="0"/>
            <c:bubble3D val="0"/>
            <c:spPr>
              <a:solidFill>
                <a:srgbClr val="31E600"/>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Relevé!$M$62:$O$62</c:f>
              <c:strCache>
                <c:ptCount val="3"/>
                <c:pt idx="0">
                  <c:v>Conso gaspi</c:v>
                </c:pt>
                <c:pt idx="1">
                  <c:v>Conso éco</c:v>
                </c:pt>
                <c:pt idx="2">
                  <c:v>Vos consommations</c:v>
                </c:pt>
              </c:strCache>
            </c:strRef>
          </c:cat>
          <c:val>
            <c:numRef>
              <c:f>Relevé!$M$63:$O$63</c:f>
              <c:numCache>
                <c:formatCode>0.00</c:formatCode>
                <c:ptCount val="3"/>
                <c:pt idx="0">
                  <c:v>0</c:v>
                </c:pt>
                <c:pt idx="1">
                  <c:v>0</c:v>
                </c:pt>
                <c:pt idx="2" formatCode="General">
                  <c:v>0</c:v>
                </c:pt>
              </c:numCache>
            </c:numRef>
          </c:val>
        </c:ser>
        <c:dLbls>
          <c:showLegendKey val="0"/>
          <c:showVal val="1"/>
          <c:showCatName val="0"/>
          <c:showSerName val="0"/>
          <c:showPercent val="0"/>
          <c:showBubbleSize val="0"/>
        </c:dLbls>
        <c:gapWidth val="150"/>
        <c:axId val="-171576160"/>
        <c:axId val="-171571808"/>
      </c:barChart>
      <c:catAx>
        <c:axId val="-1715761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71571808"/>
        <c:crosses val="autoZero"/>
        <c:auto val="1"/>
        <c:lblAlgn val="ctr"/>
        <c:lblOffset val="100"/>
        <c:tickLblSkip val="1"/>
        <c:tickMarkSkip val="1"/>
        <c:noMultiLvlLbl val="0"/>
      </c:catAx>
      <c:valAx>
        <c:axId val="-1715718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7157616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 Sèche-linge en kWh/an</a:t>
            </a:r>
          </a:p>
        </c:rich>
      </c:tx>
      <c:layout>
        <c:manualLayout>
          <c:xMode val="edge"/>
          <c:yMode val="edge"/>
          <c:x val="1.1991435588110811E-3"/>
          <c:y val="0"/>
        </c:manualLayout>
      </c:layout>
      <c:overlay val="1"/>
    </c:title>
    <c:autoTitleDeleted val="0"/>
    <c:plotArea>
      <c:layout>
        <c:manualLayout>
          <c:layoutTarget val="inner"/>
          <c:xMode val="edge"/>
          <c:yMode val="edge"/>
          <c:x val="0.18277805281987419"/>
          <c:y val="0.19459932084120371"/>
          <c:w val="0.75935359600661057"/>
          <c:h val="0.68889262637059001"/>
        </c:manualLayout>
      </c:layout>
      <c:barChart>
        <c:barDir val="bar"/>
        <c:grouping val="clustered"/>
        <c:varyColors val="0"/>
        <c:ser>
          <c:idx val="0"/>
          <c:order val="0"/>
          <c:invertIfNegative val="0"/>
          <c:dPt>
            <c:idx val="0"/>
            <c:invertIfNegative val="0"/>
            <c:bubble3D val="0"/>
            <c:spPr>
              <a:solidFill>
                <a:srgbClr val="FF0000"/>
              </a:solidFill>
              <a:ln>
                <a:solidFill>
                  <a:srgbClr val="000000"/>
                </a:solidFill>
              </a:ln>
            </c:spPr>
          </c:dPt>
          <c:dPt>
            <c:idx val="1"/>
            <c:invertIfNegative val="0"/>
            <c:bubble3D val="0"/>
            <c:spPr>
              <a:solidFill>
                <a:srgbClr val="31E600"/>
              </a:solidFill>
              <a:ln>
                <a:solidFill>
                  <a:srgbClr val="000000"/>
                </a:solidFill>
              </a:ln>
            </c:spPr>
          </c:dPt>
          <c:dPt>
            <c:idx val="2"/>
            <c:invertIfNegative val="0"/>
            <c:bubble3D val="0"/>
            <c:spPr>
              <a:solidFill>
                <a:srgbClr val="FFC000"/>
              </a:solidFill>
              <a:ln>
                <a:solidFill>
                  <a:srgbClr val="000000"/>
                </a:solidFill>
              </a:ln>
            </c:spPr>
          </c:dPt>
          <c:dPt>
            <c:idx val="3"/>
            <c:invertIfNegative val="0"/>
            <c:bubble3D val="0"/>
            <c:spPr>
              <a:solidFill>
                <a:srgbClr val="31E600"/>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Relevé!$M$62:$O$62</c:f>
              <c:strCache>
                <c:ptCount val="3"/>
                <c:pt idx="0">
                  <c:v>Conso gaspi</c:v>
                </c:pt>
                <c:pt idx="1">
                  <c:v>Conso éco</c:v>
                </c:pt>
                <c:pt idx="2">
                  <c:v>Vos consommations</c:v>
                </c:pt>
              </c:strCache>
            </c:strRef>
          </c:cat>
          <c:val>
            <c:numRef>
              <c:f>Relevé!$M$64:$O$64</c:f>
              <c:numCache>
                <c:formatCode>0.00</c:formatCode>
                <c:ptCount val="3"/>
                <c:pt idx="0">
                  <c:v>0</c:v>
                </c:pt>
                <c:pt idx="1">
                  <c:v>0</c:v>
                </c:pt>
                <c:pt idx="2" formatCode="General">
                  <c:v>0</c:v>
                </c:pt>
              </c:numCache>
            </c:numRef>
          </c:val>
        </c:ser>
        <c:dLbls>
          <c:showLegendKey val="0"/>
          <c:showVal val="1"/>
          <c:showCatName val="0"/>
          <c:showSerName val="0"/>
          <c:showPercent val="0"/>
          <c:showBubbleSize val="0"/>
        </c:dLbls>
        <c:gapWidth val="150"/>
        <c:axId val="-171568000"/>
        <c:axId val="-171575616"/>
      </c:barChart>
      <c:catAx>
        <c:axId val="-17156800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71575616"/>
        <c:crosses val="autoZero"/>
        <c:auto val="1"/>
        <c:lblAlgn val="ctr"/>
        <c:lblOffset val="100"/>
        <c:tickLblSkip val="1"/>
        <c:tickMarkSkip val="1"/>
        <c:noMultiLvlLbl val="0"/>
      </c:catAx>
      <c:valAx>
        <c:axId val="-171575616"/>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7156800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 Lave-vaisselle en kWh/an</a:t>
            </a:r>
          </a:p>
        </c:rich>
      </c:tx>
      <c:layout>
        <c:manualLayout>
          <c:xMode val="edge"/>
          <c:yMode val="edge"/>
          <c:x val="2.0937427217339086E-4"/>
          <c:y val="0"/>
        </c:manualLayout>
      </c:layout>
      <c:overlay val="1"/>
    </c:title>
    <c:autoTitleDeleted val="0"/>
    <c:plotArea>
      <c:layout>
        <c:manualLayout>
          <c:layoutTarget val="inner"/>
          <c:xMode val="edge"/>
          <c:yMode val="edge"/>
          <c:x val="0.18496139961092781"/>
          <c:y val="0.19459932084120371"/>
          <c:w val="0.75907367458185748"/>
          <c:h val="0.68889262637059001"/>
        </c:manualLayout>
      </c:layout>
      <c:barChart>
        <c:barDir val="bar"/>
        <c:grouping val="clustered"/>
        <c:varyColors val="0"/>
        <c:ser>
          <c:idx val="0"/>
          <c:order val="0"/>
          <c:invertIfNegative val="0"/>
          <c:dPt>
            <c:idx val="0"/>
            <c:invertIfNegative val="0"/>
            <c:bubble3D val="0"/>
            <c:spPr>
              <a:solidFill>
                <a:srgbClr val="FF0000"/>
              </a:solidFill>
              <a:ln>
                <a:solidFill>
                  <a:srgbClr val="000000"/>
                </a:solidFill>
              </a:ln>
            </c:spPr>
          </c:dPt>
          <c:dPt>
            <c:idx val="1"/>
            <c:invertIfNegative val="0"/>
            <c:bubble3D val="0"/>
            <c:spPr>
              <a:solidFill>
                <a:srgbClr val="31E600"/>
              </a:solidFill>
              <a:ln>
                <a:solidFill>
                  <a:srgbClr val="000000"/>
                </a:solidFill>
              </a:ln>
            </c:spPr>
          </c:dPt>
          <c:dPt>
            <c:idx val="2"/>
            <c:invertIfNegative val="0"/>
            <c:bubble3D val="0"/>
            <c:spPr>
              <a:solidFill>
                <a:srgbClr val="FFC000"/>
              </a:solidFill>
              <a:ln>
                <a:solidFill>
                  <a:srgbClr val="000000"/>
                </a:solidFill>
              </a:ln>
            </c:spPr>
          </c:dPt>
          <c:dPt>
            <c:idx val="3"/>
            <c:invertIfNegative val="0"/>
            <c:bubble3D val="0"/>
            <c:spPr>
              <a:solidFill>
                <a:srgbClr val="31E600"/>
              </a:solidFill>
              <a:ln w="12700">
                <a:solidFill>
                  <a:srgbClr val="000000"/>
                </a:solidFill>
                <a:prstDash val="solid"/>
              </a:ln>
            </c:spPr>
          </c:dPt>
          <c:dLbls>
            <c:numFmt formatCode="#,##0" sourceLinked="0"/>
            <c:spPr>
              <a:noFill/>
              <a:ln w="25400">
                <a:noFill/>
              </a:ln>
            </c:spPr>
            <c:txPr>
              <a:bodyPr/>
              <a:lstStyle/>
              <a:p>
                <a:pPr>
                  <a:defRPr sz="11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Relevé!$M$62:$O$62</c:f>
              <c:strCache>
                <c:ptCount val="3"/>
                <c:pt idx="0">
                  <c:v>Conso gaspi</c:v>
                </c:pt>
                <c:pt idx="1">
                  <c:v>Conso éco</c:v>
                </c:pt>
                <c:pt idx="2">
                  <c:v>Vos consommations</c:v>
                </c:pt>
              </c:strCache>
            </c:strRef>
          </c:cat>
          <c:val>
            <c:numRef>
              <c:f>Relevé!$M$65:$O$65</c:f>
              <c:numCache>
                <c:formatCode>0.00</c:formatCode>
                <c:ptCount val="3"/>
                <c:pt idx="0">
                  <c:v>0</c:v>
                </c:pt>
                <c:pt idx="1">
                  <c:v>0</c:v>
                </c:pt>
                <c:pt idx="2" formatCode="General">
                  <c:v>0</c:v>
                </c:pt>
              </c:numCache>
            </c:numRef>
          </c:val>
        </c:ser>
        <c:dLbls>
          <c:showLegendKey val="0"/>
          <c:showVal val="1"/>
          <c:showCatName val="0"/>
          <c:showSerName val="0"/>
          <c:showPercent val="0"/>
          <c:showBubbleSize val="0"/>
        </c:dLbls>
        <c:gapWidth val="150"/>
        <c:axId val="-171563648"/>
        <c:axId val="-171564736"/>
      </c:barChart>
      <c:catAx>
        <c:axId val="-1715636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71564736"/>
        <c:crosses val="autoZero"/>
        <c:auto val="1"/>
        <c:lblAlgn val="ctr"/>
        <c:lblOffset val="100"/>
        <c:tickLblSkip val="1"/>
        <c:tickMarkSkip val="1"/>
        <c:noMultiLvlLbl val="0"/>
      </c:catAx>
      <c:valAx>
        <c:axId val="-171564736"/>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715636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votre/vos* réfrigérateur(s) en kWh/an</a:t>
            </a:r>
          </a:p>
        </c:rich>
      </c:tx>
      <c:layout>
        <c:manualLayout>
          <c:xMode val="edge"/>
          <c:yMode val="edge"/>
          <c:x val="2.0937427217339086E-4"/>
          <c:y val="0"/>
        </c:manualLayout>
      </c:layout>
      <c:overlay val="1"/>
    </c:title>
    <c:autoTitleDeleted val="0"/>
    <c:plotArea>
      <c:layout>
        <c:manualLayout>
          <c:layoutTarget val="inner"/>
          <c:xMode val="edge"/>
          <c:yMode val="edge"/>
          <c:x val="0.18265970126759085"/>
          <c:y val="0.19459932084120371"/>
          <c:w val="0.76137529130107007"/>
          <c:h val="0.68889262637059001"/>
        </c:manualLayout>
      </c:layout>
      <c:barChart>
        <c:barDir val="bar"/>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31E600"/>
              </a:solidFill>
            </c:spPr>
          </c:dPt>
          <c:dPt>
            <c:idx val="2"/>
            <c:invertIfNegative val="0"/>
            <c:bubble3D val="0"/>
            <c:spPr>
              <a:solidFill>
                <a:srgbClr val="FFC000"/>
              </a:solidFill>
            </c:spPr>
          </c:dPt>
          <c:dPt>
            <c:idx val="3"/>
            <c:invertIfNegative val="0"/>
            <c:bubble3D val="0"/>
            <c:spPr>
              <a:solidFill>
                <a:srgbClr val="31E600"/>
              </a:solidFill>
              <a:ln w="12700">
                <a:solidFill>
                  <a:srgbClr val="000000"/>
                </a:solidFill>
                <a:prstDash val="solid"/>
              </a:ln>
            </c:spPr>
          </c:dPt>
          <c:dLbls>
            <c:spPr>
              <a:noFill/>
              <a:ln w="25400">
                <a:noFill/>
              </a:ln>
            </c:spPr>
            <c:txPr>
              <a:bodyPr/>
              <a:lstStyle/>
              <a:p>
                <a:pPr>
                  <a:defRPr sz="11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Relevé!$M$62:$O$62</c:f>
              <c:strCache>
                <c:ptCount val="3"/>
                <c:pt idx="0">
                  <c:v>Conso gaspi</c:v>
                </c:pt>
                <c:pt idx="1">
                  <c:v>Conso éco</c:v>
                </c:pt>
                <c:pt idx="2">
                  <c:v>Vos consommations</c:v>
                </c:pt>
              </c:strCache>
            </c:strRef>
          </c:cat>
          <c:val>
            <c:numRef>
              <c:f>Relevé!$M$66:$O$66</c:f>
              <c:numCache>
                <c:formatCode>General</c:formatCode>
                <c:ptCount val="3"/>
                <c:pt idx="0">
                  <c:v>0</c:v>
                </c:pt>
                <c:pt idx="1">
                  <c:v>0</c:v>
                </c:pt>
                <c:pt idx="2" formatCode="0.00">
                  <c:v>0</c:v>
                </c:pt>
              </c:numCache>
            </c:numRef>
          </c:val>
        </c:ser>
        <c:dLbls>
          <c:showLegendKey val="0"/>
          <c:showVal val="1"/>
          <c:showCatName val="0"/>
          <c:showSerName val="0"/>
          <c:showPercent val="0"/>
          <c:showBubbleSize val="0"/>
        </c:dLbls>
        <c:gapWidth val="150"/>
        <c:axId val="-171564192"/>
        <c:axId val="-171563104"/>
      </c:barChart>
      <c:catAx>
        <c:axId val="-1715641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71563104"/>
        <c:crosses val="autoZero"/>
        <c:auto val="1"/>
        <c:lblAlgn val="ctr"/>
        <c:lblOffset val="100"/>
        <c:tickLblSkip val="1"/>
        <c:tickMarkSkip val="1"/>
        <c:noMultiLvlLbl val="0"/>
      </c:catAx>
      <c:valAx>
        <c:axId val="-171563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7156419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i="1">
                <a:latin typeface="Comic Sans MS" panose="030F0702030302020204" pitchFamily="66" charset="0"/>
              </a:rPr>
              <a:t>Consommations de votre/vos* Congélateur(s) en kWh/an</a:t>
            </a:r>
          </a:p>
        </c:rich>
      </c:tx>
      <c:layout>
        <c:manualLayout>
          <c:xMode val="edge"/>
          <c:yMode val="edge"/>
          <c:x val="2.0937427217339086E-4"/>
          <c:y val="0"/>
        </c:manualLayout>
      </c:layout>
      <c:overlay val="1"/>
    </c:title>
    <c:autoTitleDeleted val="0"/>
    <c:plotArea>
      <c:layout>
        <c:manualLayout>
          <c:layoutTarget val="inner"/>
          <c:xMode val="edge"/>
          <c:yMode val="edge"/>
          <c:x val="0.18809595043279104"/>
          <c:y val="0.19459932084120371"/>
          <c:w val="0.75593907551950879"/>
          <c:h val="0.68889262637059001"/>
        </c:manualLayout>
      </c:layout>
      <c:barChart>
        <c:barDir val="bar"/>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31E600"/>
              </a:solidFill>
            </c:spPr>
          </c:dPt>
          <c:dPt>
            <c:idx val="2"/>
            <c:invertIfNegative val="0"/>
            <c:bubble3D val="0"/>
            <c:spPr>
              <a:solidFill>
                <a:srgbClr val="FFC000"/>
              </a:solidFill>
            </c:spPr>
          </c:dPt>
          <c:dPt>
            <c:idx val="3"/>
            <c:invertIfNegative val="0"/>
            <c:bubble3D val="0"/>
            <c:spPr>
              <a:solidFill>
                <a:srgbClr val="31E600"/>
              </a:solidFill>
              <a:ln w="12700">
                <a:solidFill>
                  <a:srgbClr val="000000"/>
                </a:solidFill>
                <a:prstDash val="solid"/>
              </a:ln>
            </c:spPr>
          </c:dPt>
          <c:dLbls>
            <c:spPr>
              <a:noFill/>
              <a:ln w="25400">
                <a:noFill/>
              </a:ln>
            </c:spPr>
            <c:txPr>
              <a:bodyPr/>
              <a:lstStyle/>
              <a:p>
                <a:pPr>
                  <a:defRPr sz="11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Relevé!$M$62:$O$62</c:f>
              <c:strCache>
                <c:ptCount val="3"/>
                <c:pt idx="0">
                  <c:v>Conso gaspi</c:v>
                </c:pt>
                <c:pt idx="1">
                  <c:v>Conso éco</c:v>
                </c:pt>
                <c:pt idx="2">
                  <c:v>Vos consommations</c:v>
                </c:pt>
              </c:strCache>
            </c:strRef>
          </c:cat>
          <c:val>
            <c:numRef>
              <c:f>Relevé!$M$67:$O$67</c:f>
              <c:numCache>
                <c:formatCode>General</c:formatCode>
                <c:ptCount val="3"/>
                <c:pt idx="0">
                  <c:v>0</c:v>
                </c:pt>
                <c:pt idx="1">
                  <c:v>0</c:v>
                </c:pt>
                <c:pt idx="2" formatCode="0.00">
                  <c:v>0</c:v>
                </c:pt>
              </c:numCache>
            </c:numRef>
          </c:val>
        </c:ser>
        <c:dLbls>
          <c:showLegendKey val="0"/>
          <c:showVal val="1"/>
          <c:showCatName val="0"/>
          <c:showSerName val="0"/>
          <c:showPercent val="0"/>
          <c:showBubbleSize val="0"/>
        </c:dLbls>
        <c:gapWidth val="150"/>
        <c:axId val="-171569632"/>
        <c:axId val="-171572896"/>
      </c:barChart>
      <c:catAx>
        <c:axId val="-17156963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71572896"/>
        <c:crosses val="autoZero"/>
        <c:auto val="1"/>
        <c:lblAlgn val="ctr"/>
        <c:lblOffset val="100"/>
        <c:tickLblSkip val="1"/>
        <c:tickMarkSkip val="1"/>
        <c:noMultiLvlLbl val="0"/>
      </c:catAx>
      <c:valAx>
        <c:axId val="-171572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715696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i="1">
                <a:latin typeface="Comic Sans MS" panose="030F0702030302020204" pitchFamily="66" charset="0"/>
              </a:rPr>
              <a:t>Consommations électriques de vos veilles</a:t>
            </a:r>
          </a:p>
        </c:rich>
      </c:tx>
      <c:layout>
        <c:manualLayout>
          <c:xMode val="edge"/>
          <c:yMode val="edge"/>
          <c:x val="0.18774679279746712"/>
          <c:y val="2.5889967637540454E-2"/>
        </c:manualLayout>
      </c:layout>
      <c:overlay val="1"/>
    </c:title>
    <c:autoTitleDeleted val="0"/>
    <c:plotArea>
      <c:layout>
        <c:manualLayout>
          <c:layoutTarget val="inner"/>
          <c:xMode val="edge"/>
          <c:yMode val="edge"/>
          <c:x val="0.18132002478868195"/>
          <c:y val="0.20885185468321313"/>
          <c:w val="0.74526509093435189"/>
          <c:h val="0.61849710982658967"/>
        </c:manualLayout>
      </c:layout>
      <c:barChart>
        <c:barDir val="col"/>
        <c:grouping val="clustered"/>
        <c:varyColors val="0"/>
        <c:ser>
          <c:idx val="0"/>
          <c:order val="0"/>
          <c:invertIfNegative val="0"/>
          <c:dPt>
            <c:idx val="0"/>
            <c:invertIfNegative val="0"/>
            <c:bubble3D val="0"/>
            <c:spPr>
              <a:solidFill>
                <a:srgbClr val="FF0000"/>
              </a:solidFill>
            </c:spPr>
          </c:dPt>
          <c:dPt>
            <c:idx val="1"/>
            <c:invertIfNegative val="0"/>
            <c:bubble3D val="0"/>
            <c:spPr>
              <a:solidFill>
                <a:srgbClr val="FFC000"/>
              </a:solidFill>
            </c:spPr>
          </c:dPt>
          <c:dLbls>
            <c:spPr>
              <a:noFill/>
              <a:ln w="25400">
                <a:noFill/>
              </a:ln>
            </c:spPr>
            <c:txPr>
              <a:bodyPr/>
              <a:lstStyle/>
              <a:p>
                <a:pPr>
                  <a:defRPr sz="11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Relevé!$L$47:$M$47</c:f>
              <c:strCache>
                <c:ptCount val="2"/>
                <c:pt idx="0">
                  <c:v>Consommations des veilles</c:v>
                </c:pt>
                <c:pt idx="1">
                  <c:v>Consommations en marche</c:v>
                </c:pt>
              </c:strCache>
            </c:strRef>
          </c:cat>
          <c:val>
            <c:numRef>
              <c:f>Relevé!$L$48:$M$48</c:f>
              <c:numCache>
                <c:formatCode>0.00</c:formatCode>
                <c:ptCount val="2"/>
                <c:pt idx="0">
                  <c:v>0</c:v>
                </c:pt>
                <c:pt idx="1">
                  <c:v>0</c:v>
                </c:pt>
              </c:numCache>
            </c:numRef>
          </c:val>
        </c:ser>
        <c:dLbls>
          <c:showLegendKey val="0"/>
          <c:showVal val="1"/>
          <c:showCatName val="0"/>
          <c:showSerName val="0"/>
          <c:showPercent val="0"/>
          <c:showBubbleSize val="0"/>
        </c:dLbls>
        <c:gapWidth val="150"/>
        <c:axId val="-171567456"/>
        <c:axId val="-171566912"/>
      </c:barChart>
      <c:catAx>
        <c:axId val="-171567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71566912"/>
        <c:crosses val="autoZero"/>
        <c:auto val="1"/>
        <c:lblAlgn val="ctr"/>
        <c:lblOffset val="100"/>
        <c:tickLblSkip val="1"/>
        <c:tickMarkSkip val="1"/>
        <c:noMultiLvlLbl val="0"/>
      </c:catAx>
      <c:valAx>
        <c:axId val="-171566912"/>
        <c:scaling>
          <c:orientation val="minMax"/>
        </c:scaling>
        <c:delete val="0"/>
        <c:axPos val="l"/>
        <c:title>
          <c:tx>
            <c:rich>
              <a:bodyPr rot="0" vert="horz" anchor="ctr" anchorCtr="1"/>
              <a:lstStyle/>
              <a:p>
                <a:pPr>
                  <a:defRPr sz="1100"/>
                </a:pPr>
                <a:r>
                  <a:rPr lang="fr-FR" sz="1100"/>
                  <a:t>kWh</a:t>
                </a:r>
              </a:p>
            </c:rich>
          </c:tx>
          <c:layout>
            <c:manualLayout>
              <c:xMode val="edge"/>
              <c:yMode val="edge"/>
              <c:x val="2.6601324915019483E-2"/>
              <c:y val="0.46896312718191779"/>
            </c:manualLayout>
          </c:layout>
          <c:overlay val="0"/>
        </c:title>
        <c:numFmt formatCode="0.0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fr-FR"/>
          </a:p>
        </c:txPr>
        <c:crossAx val="-17156745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40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095" footer="0.4921259845000009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Pt>
            <c:idx val="0"/>
            <c:invertIfNegative val="0"/>
            <c:bubble3D val="0"/>
            <c:spPr>
              <a:solidFill>
                <a:srgbClr val="31E600"/>
              </a:solidFill>
            </c:spPr>
          </c:dPt>
          <c:dPt>
            <c:idx val="1"/>
            <c:invertIfNegative val="0"/>
            <c:bubble3D val="0"/>
            <c:spPr>
              <a:solidFill>
                <a:srgbClr val="FFC000"/>
              </a:solidFill>
            </c:spPr>
          </c:dPt>
          <c:dLbls>
            <c:numFmt formatCode="#,##0.0" sourceLinked="0"/>
            <c:spPr>
              <a:noFill/>
              <a:ln>
                <a:noFill/>
              </a:ln>
              <a:effectLst/>
            </c:spPr>
            <c:txPr>
              <a:bodyPr wrap="square" lIns="38100" tIns="19050" rIns="38100" bIns="19050" anchor="ctr">
                <a:spAutoFit/>
              </a:bodyPr>
              <a:lstStyle/>
              <a:p>
                <a:pPr>
                  <a:defRPr sz="11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Relevé!$J$116:$J$117</c:f>
              <c:strCache>
                <c:ptCount val="2"/>
                <c:pt idx="0">
                  <c:v>Température de consigne optimale </c:v>
                </c:pt>
                <c:pt idx="1">
                  <c:v>Votre température de consigne</c:v>
                </c:pt>
              </c:strCache>
            </c:strRef>
          </c:cat>
          <c:val>
            <c:numRef>
              <c:f>Relevé!$K$116:$K$117</c:f>
              <c:numCache>
                <c:formatCode>0.0" °C"</c:formatCode>
                <c:ptCount val="2"/>
                <c:pt idx="0">
                  <c:v>55</c:v>
                </c:pt>
                <c:pt idx="1">
                  <c:v>0</c:v>
                </c:pt>
              </c:numCache>
            </c:numRef>
          </c:val>
        </c:ser>
        <c:dLbls>
          <c:showLegendKey val="0"/>
          <c:showVal val="1"/>
          <c:showCatName val="0"/>
          <c:showSerName val="0"/>
          <c:showPercent val="0"/>
          <c:showBubbleSize val="0"/>
        </c:dLbls>
        <c:gapWidth val="150"/>
        <c:axId val="-167261392"/>
        <c:axId val="-167252688"/>
      </c:barChart>
      <c:catAx>
        <c:axId val="-167261392"/>
        <c:scaling>
          <c:orientation val="minMax"/>
        </c:scaling>
        <c:delete val="0"/>
        <c:axPos val="l"/>
        <c:numFmt formatCode="General" sourceLinked="0"/>
        <c:majorTickMark val="out"/>
        <c:minorTickMark val="none"/>
        <c:tickLblPos val="nextTo"/>
        <c:txPr>
          <a:bodyPr/>
          <a:lstStyle/>
          <a:p>
            <a:pPr>
              <a:defRPr sz="1100"/>
            </a:pPr>
            <a:endParaRPr lang="fr-FR"/>
          </a:p>
        </c:txPr>
        <c:crossAx val="-167252688"/>
        <c:crosses val="autoZero"/>
        <c:auto val="1"/>
        <c:lblAlgn val="ctr"/>
        <c:lblOffset val="100"/>
        <c:noMultiLvlLbl val="0"/>
      </c:catAx>
      <c:valAx>
        <c:axId val="-167252688"/>
        <c:scaling>
          <c:orientation val="minMax"/>
        </c:scaling>
        <c:delete val="1"/>
        <c:axPos val="b"/>
        <c:numFmt formatCode="0.0&quot; °C&quot;" sourceLinked="1"/>
        <c:majorTickMark val="out"/>
        <c:minorTickMark val="none"/>
        <c:tickLblPos val="none"/>
        <c:crossAx val="-167261392"/>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i="1">
                <a:latin typeface="Comic Sans MS" panose="030F0702030302020204" pitchFamily="66" charset="0"/>
              </a:rPr>
              <a:t>Total de vos consommations d'eau (m</a:t>
            </a:r>
            <a:r>
              <a:rPr lang="fr-FR" sz="1100" b="1" i="1" baseline="30000">
                <a:latin typeface="Comic Sans MS" panose="030F0702030302020204" pitchFamily="66" charset="0"/>
              </a:rPr>
              <a:t>3</a:t>
            </a:r>
            <a:r>
              <a:rPr lang="fr-FR" sz="1100" b="1" i="1">
                <a:latin typeface="Comic Sans MS" panose="030F0702030302020204" pitchFamily="66" charset="0"/>
              </a:rPr>
              <a:t>/an)</a:t>
            </a:r>
          </a:p>
        </c:rich>
      </c:tx>
      <c:layout>
        <c:manualLayout>
          <c:xMode val="edge"/>
          <c:yMode val="edge"/>
          <c:x val="0.32022058463396474"/>
          <c:y val="2.898551827209794E-2"/>
        </c:manualLayout>
      </c:layout>
      <c:overlay val="1"/>
    </c:title>
    <c:autoTitleDeleted val="0"/>
    <c:plotArea>
      <c:layout>
        <c:manualLayout>
          <c:layoutTarget val="inner"/>
          <c:xMode val="edge"/>
          <c:yMode val="edge"/>
          <c:x val="0.21858680227169816"/>
          <c:y val="0.18313598202137094"/>
          <c:w val="0.70370590320371895"/>
          <c:h val="0.71689441093020312"/>
        </c:manualLayout>
      </c:layout>
      <c:barChart>
        <c:barDir val="bar"/>
        <c:grouping val="clustered"/>
        <c:varyColors val="0"/>
        <c:ser>
          <c:idx val="1"/>
          <c:order val="0"/>
          <c:invertIfNegative val="0"/>
          <c:dPt>
            <c:idx val="0"/>
            <c:invertIfNegative val="0"/>
            <c:bubble3D val="0"/>
            <c:spPr>
              <a:solidFill>
                <a:srgbClr val="FF0000"/>
              </a:solidFill>
            </c:spPr>
          </c:dPt>
          <c:dPt>
            <c:idx val="1"/>
            <c:invertIfNegative val="0"/>
            <c:bubble3D val="0"/>
            <c:spPr>
              <a:solidFill>
                <a:srgbClr val="31E600"/>
              </a:solidFill>
            </c:spPr>
          </c:dPt>
          <c:dPt>
            <c:idx val="2"/>
            <c:invertIfNegative val="0"/>
            <c:bubble3D val="0"/>
            <c:spPr>
              <a:solidFill>
                <a:srgbClr val="FFC000"/>
              </a:solidFill>
            </c:spPr>
          </c:dPt>
          <c:cat>
            <c:strRef>
              <c:f>Relevé!$R$139:$T$139</c:f>
              <c:strCache>
                <c:ptCount val="3"/>
                <c:pt idx="0">
                  <c:v>Conso Gaspi</c:v>
                </c:pt>
                <c:pt idx="1">
                  <c:v>Conso Eco</c:v>
                </c:pt>
                <c:pt idx="2">
                  <c:v>Vos consommations</c:v>
                </c:pt>
              </c:strCache>
            </c:strRef>
          </c:cat>
          <c:val>
            <c:numRef>
              <c:f>Relevé!$R$140:$T$140</c:f>
              <c:numCache>
                <c:formatCode>0.0</c:formatCode>
                <c:ptCount val="3"/>
                <c:pt idx="0">
                  <c:v>0</c:v>
                </c:pt>
                <c:pt idx="1">
                  <c:v>0</c:v>
                </c:pt>
                <c:pt idx="2">
                  <c:v>0</c:v>
                </c:pt>
              </c:numCache>
            </c:numRef>
          </c:val>
        </c:ser>
        <c:dLbls>
          <c:showLegendKey val="0"/>
          <c:showVal val="0"/>
          <c:showCatName val="0"/>
          <c:showSerName val="0"/>
          <c:showPercent val="0"/>
          <c:showBubbleSize val="0"/>
        </c:dLbls>
        <c:gapWidth val="150"/>
        <c:axId val="-167263024"/>
        <c:axId val="-167254320"/>
      </c:barChart>
      <c:catAx>
        <c:axId val="-167263024"/>
        <c:scaling>
          <c:orientation val="minMax"/>
        </c:scaling>
        <c:delete val="0"/>
        <c:axPos val="l"/>
        <c:numFmt formatCode="General"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fr-FR"/>
          </a:p>
        </c:txPr>
        <c:crossAx val="-167254320"/>
        <c:crosses val="autoZero"/>
        <c:auto val="1"/>
        <c:lblAlgn val="ctr"/>
        <c:lblOffset val="100"/>
        <c:noMultiLvlLbl val="0"/>
      </c:catAx>
      <c:valAx>
        <c:axId val="-167254320"/>
        <c:scaling>
          <c:orientation val="minMax"/>
        </c:scaling>
        <c:delete val="0"/>
        <c:axPos val="b"/>
        <c:majorGridlines/>
        <c:numFmt formatCode="0" sourceLinked="0"/>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fr-FR"/>
          </a:p>
        </c:txPr>
        <c:crossAx val="-167263024"/>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22" l="0.70000000000000062" r="0.700000000000000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100" b="1" i="1">
                <a:latin typeface="Comic Sans MS" panose="030F0702030302020204" pitchFamily="66" charset="0"/>
              </a:rPr>
              <a:t>Consommations d'eau par catégorie (m</a:t>
            </a:r>
            <a:r>
              <a:rPr lang="fr-FR" sz="1100" b="1" i="1" baseline="30000">
                <a:latin typeface="Comic Sans MS" panose="030F0702030302020204" pitchFamily="66" charset="0"/>
              </a:rPr>
              <a:t>3</a:t>
            </a:r>
            <a:r>
              <a:rPr lang="fr-FR" sz="1100" b="1" i="1">
                <a:latin typeface="Comic Sans MS" panose="030F0702030302020204" pitchFamily="66" charset="0"/>
              </a:rPr>
              <a:t>/an)</a:t>
            </a:r>
          </a:p>
        </c:rich>
      </c:tx>
      <c:layout>
        <c:manualLayout>
          <c:xMode val="edge"/>
          <c:yMode val="edge"/>
          <c:x val="0.22452846899247095"/>
          <c:y val="3.7267092896135667E-2"/>
        </c:manualLayout>
      </c:layout>
      <c:overlay val="1"/>
    </c:title>
    <c:autoTitleDeleted val="0"/>
    <c:plotArea>
      <c:layout>
        <c:manualLayout>
          <c:layoutTarget val="inner"/>
          <c:xMode val="edge"/>
          <c:yMode val="edge"/>
          <c:x val="5.202500193552894E-2"/>
          <c:y val="0.17485439587042789"/>
          <c:w val="0.90192672440533483"/>
          <c:h val="0.60715770201749308"/>
        </c:manualLayout>
      </c:layout>
      <c:barChart>
        <c:barDir val="col"/>
        <c:grouping val="clustered"/>
        <c:varyColors val="0"/>
        <c:ser>
          <c:idx val="1"/>
          <c:order val="0"/>
          <c:tx>
            <c:strRef>
              <c:f>Relevé!$T$131</c:f>
              <c:strCache>
                <c:ptCount val="1"/>
                <c:pt idx="0">
                  <c:v>Somme de vos conso par point de puisage</c:v>
                </c:pt>
              </c:strCache>
            </c:strRef>
          </c:tx>
          <c:spPr>
            <a:solidFill>
              <a:srgbClr val="FFC000"/>
            </a:solidFill>
          </c:spPr>
          <c:invertIfNegative val="0"/>
          <c:cat>
            <c:strRef>
              <c:f>Relevé!$Q$133:$Q$138</c:f>
              <c:strCache>
                <c:ptCount val="6"/>
                <c:pt idx="0">
                  <c:v>Douche</c:v>
                </c:pt>
                <c:pt idx="1">
                  <c:v>Bains</c:v>
                </c:pt>
                <c:pt idx="2">
                  <c:v>Robinet cuisine</c:v>
                </c:pt>
                <c:pt idx="3">
                  <c:v>Robinet salle de bain</c:v>
                </c:pt>
                <c:pt idx="4">
                  <c:v>Robinet toilettes</c:v>
                </c:pt>
                <c:pt idx="5">
                  <c:v>Autre robinet</c:v>
                </c:pt>
              </c:strCache>
            </c:strRef>
          </c:cat>
          <c:val>
            <c:numRef>
              <c:f>Relevé!$T$133:$T$138</c:f>
              <c:numCache>
                <c:formatCode>0.00</c:formatCode>
                <c:ptCount val="6"/>
                <c:pt idx="0">
                  <c:v>0</c:v>
                </c:pt>
                <c:pt idx="1">
                  <c:v>0</c:v>
                </c:pt>
                <c:pt idx="2">
                  <c:v>0</c:v>
                </c:pt>
                <c:pt idx="3">
                  <c:v>0</c:v>
                </c:pt>
                <c:pt idx="4">
                  <c:v>0</c:v>
                </c:pt>
                <c:pt idx="5">
                  <c:v>0</c:v>
                </c:pt>
              </c:numCache>
            </c:numRef>
          </c:val>
        </c:ser>
        <c:ser>
          <c:idx val="0"/>
          <c:order val="1"/>
          <c:tx>
            <c:strRef>
              <c:f>Relevé!$R$131</c:f>
              <c:strCache>
                <c:ptCount val="1"/>
                <c:pt idx="0">
                  <c:v>Somme conso gaspi</c:v>
                </c:pt>
              </c:strCache>
            </c:strRef>
          </c:tx>
          <c:spPr>
            <a:solidFill>
              <a:srgbClr val="FF0000"/>
            </a:solidFill>
          </c:spPr>
          <c:invertIfNegative val="0"/>
          <c:cat>
            <c:strRef>
              <c:f>Relevé!$Q$133:$Q$138</c:f>
              <c:strCache>
                <c:ptCount val="6"/>
                <c:pt idx="0">
                  <c:v>Douche</c:v>
                </c:pt>
                <c:pt idx="1">
                  <c:v>Bains</c:v>
                </c:pt>
                <c:pt idx="2">
                  <c:v>Robinet cuisine</c:v>
                </c:pt>
                <c:pt idx="3">
                  <c:v>Robinet salle de bain</c:v>
                </c:pt>
                <c:pt idx="4">
                  <c:v>Robinet toilettes</c:v>
                </c:pt>
                <c:pt idx="5">
                  <c:v>Autre robinet</c:v>
                </c:pt>
              </c:strCache>
            </c:strRef>
          </c:cat>
          <c:val>
            <c:numRef>
              <c:f>Relevé!$R$133:$R$138</c:f>
              <c:numCache>
                <c:formatCode>0.00</c:formatCode>
                <c:ptCount val="6"/>
                <c:pt idx="0">
                  <c:v>0</c:v>
                </c:pt>
                <c:pt idx="2">
                  <c:v>0</c:v>
                </c:pt>
                <c:pt idx="3">
                  <c:v>0</c:v>
                </c:pt>
                <c:pt idx="4">
                  <c:v>0</c:v>
                </c:pt>
                <c:pt idx="5">
                  <c:v>0</c:v>
                </c:pt>
              </c:numCache>
            </c:numRef>
          </c:val>
        </c:ser>
        <c:ser>
          <c:idx val="2"/>
          <c:order val="2"/>
          <c:tx>
            <c:strRef>
              <c:f>Relevé!$S$131</c:f>
              <c:strCache>
                <c:ptCount val="1"/>
                <c:pt idx="0">
                  <c:v>Somme conso éco</c:v>
                </c:pt>
              </c:strCache>
            </c:strRef>
          </c:tx>
          <c:spPr>
            <a:solidFill>
              <a:srgbClr val="31E600"/>
            </a:solidFill>
          </c:spPr>
          <c:invertIfNegative val="0"/>
          <c:cat>
            <c:strRef>
              <c:f>Relevé!$Q$133:$Q$138</c:f>
              <c:strCache>
                <c:ptCount val="6"/>
                <c:pt idx="0">
                  <c:v>Douche</c:v>
                </c:pt>
                <c:pt idx="1">
                  <c:v>Bains</c:v>
                </c:pt>
                <c:pt idx="2">
                  <c:v>Robinet cuisine</c:v>
                </c:pt>
                <c:pt idx="3">
                  <c:v>Robinet salle de bain</c:v>
                </c:pt>
                <c:pt idx="4">
                  <c:v>Robinet toilettes</c:v>
                </c:pt>
                <c:pt idx="5">
                  <c:v>Autre robinet</c:v>
                </c:pt>
              </c:strCache>
            </c:strRef>
          </c:cat>
          <c:val>
            <c:numRef>
              <c:f>Relevé!$S$133:$S$138</c:f>
              <c:numCache>
                <c:formatCode>0.00</c:formatCode>
                <c:ptCount val="6"/>
                <c:pt idx="0">
                  <c:v>0</c:v>
                </c:pt>
                <c:pt idx="2">
                  <c:v>0</c:v>
                </c:pt>
                <c:pt idx="3">
                  <c:v>0</c:v>
                </c:pt>
                <c:pt idx="4">
                  <c:v>0</c:v>
                </c:pt>
                <c:pt idx="5">
                  <c:v>0</c:v>
                </c:pt>
              </c:numCache>
            </c:numRef>
          </c:val>
        </c:ser>
        <c:dLbls>
          <c:showLegendKey val="0"/>
          <c:showVal val="0"/>
          <c:showCatName val="0"/>
          <c:showSerName val="0"/>
          <c:showPercent val="0"/>
          <c:showBubbleSize val="0"/>
        </c:dLbls>
        <c:gapWidth val="150"/>
        <c:axId val="-167251600"/>
        <c:axId val="-167261936"/>
      </c:barChart>
      <c:catAx>
        <c:axId val="-167251600"/>
        <c:scaling>
          <c:orientation val="minMax"/>
        </c:scaling>
        <c:delete val="0"/>
        <c:axPos val="b"/>
        <c:numFmt formatCode="General"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fr-FR"/>
          </a:p>
        </c:txPr>
        <c:crossAx val="-167261936"/>
        <c:crosses val="autoZero"/>
        <c:auto val="1"/>
        <c:lblAlgn val="ctr"/>
        <c:lblOffset val="100"/>
        <c:noMultiLvlLbl val="0"/>
      </c:catAx>
      <c:valAx>
        <c:axId val="-167261936"/>
        <c:scaling>
          <c:orientation val="minMax"/>
        </c:scaling>
        <c:delete val="0"/>
        <c:axPos val="l"/>
        <c:majorGridlines/>
        <c:numFmt formatCode="0.00" sourceLinked="1"/>
        <c:majorTickMark val="out"/>
        <c:minorTickMark val="none"/>
        <c:tickLblPos val="nextTo"/>
        <c:txPr>
          <a:bodyPr rot="0" vert="horz"/>
          <a:lstStyle/>
          <a:p>
            <a:pPr>
              <a:defRPr sz="1100" b="0" i="0" u="none" strike="noStrike" baseline="0">
                <a:solidFill>
                  <a:srgbClr val="000000"/>
                </a:solidFill>
                <a:latin typeface="Calibri"/>
                <a:ea typeface="Calibri"/>
                <a:cs typeface="Calibri"/>
              </a:defRPr>
            </a:pPr>
            <a:endParaRPr lang="fr-FR"/>
          </a:p>
        </c:txPr>
        <c:crossAx val="-167251600"/>
        <c:crosses val="autoZero"/>
        <c:crossBetween val="between"/>
      </c:valAx>
    </c:plotArea>
    <c:legend>
      <c:legendPos val="b"/>
      <c:layout>
        <c:manualLayout>
          <c:xMode val="edge"/>
          <c:yMode val="edge"/>
          <c:x val="8.4143274311795982E-2"/>
          <c:y val="0.9125053101332361"/>
          <c:w val="0.8395659147380462"/>
          <c:h val="6.446671438797423E-2"/>
        </c:manualLayout>
      </c:layout>
      <c:overlay val="0"/>
      <c:txPr>
        <a:bodyPr/>
        <a:lstStyle/>
        <a:p>
          <a:pPr>
            <a:defRPr sz="1100"/>
          </a:pPr>
          <a:endParaRPr lang="fr-FR"/>
        </a:p>
      </c:txPr>
    </c:legend>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000000000000222" l="0.70000000000000062" r="0.70000000000000062" t="0.75000000000000222"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baseline="0">
                <a:solidFill>
                  <a:schemeClr val="tx2"/>
                </a:solidFill>
                <a:latin typeface="Comic Sans MS" panose="030F0702030302020204" pitchFamily="66" charset="0"/>
                <a:ea typeface="+mn-ea"/>
                <a:cs typeface="+mn-cs"/>
              </a:defRPr>
            </a:pPr>
            <a:r>
              <a:rPr lang="fr-FR" sz="1400" i="1">
                <a:latin typeface="Comic Sans MS" panose="030F0702030302020204" pitchFamily="66" charset="0"/>
              </a:rPr>
              <a:t>Consommation annuelle en kWh/an</a:t>
            </a:r>
          </a:p>
        </c:rich>
      </c:tx>
      <c:overlay val="0"/>
      <c:spPr>
        <a:noFill/>
        <a:ln>
          <a:noFill/>
        </a:ln>
        <a:effectLst/>
      </c:spPr>
      <c:txPr>
        <a:bodyPr rot="0" spcFirstLastPara="1" vertOverflow="ellipsis" vert="horz" wrap="square" anchor="ctr" anchorCtr="1"/>
        <a:lstStyle/>
        <a:p>
          <a:pPr>
            <a:defRPr sz="1400" b="1" i="1" u="none" strike="noStrike" kern="1200" baseline="0">
              <a:solidFill>
                <a:schemeClr val="tx2"/>
              </a:solidFill>
              <a:latin typeface="Comic Sans MS" panose="030F0702030302020204" pitchFamily="66" charset="0"/>
              <a:ea typeface="+mn-ea"/>
              <a:cs typeface="+mn-cs"/>
            </a:defRPr>
          </a:pPr>
          <a:endParaRPr lang="fr-FR"/>
        </a:p>
      </c:txPr>
    </c:title>
    <c:autoTitleDeleted val="0"/>
    <c:plotArea>
      <c:layout>
        <c:manualLayout>
          <c:layoutTarget val="inner"/>
          <c:xMode val="edge"/>
          <c:yMode val="edge"/>
          <c:x val="0.19710416426601537"/>
          <c:y val="0.13812947553700403"/>
          <c:w val="0.76720495020716195"/>
          <c:h val="0.74071200976421159"/>
        </c:manualLayout>
      </c:layout>
      <c:barChart>
        <c:barDir val="bar"/>
        <c:grouping val="clustered"/>
        <c:varyColors val="0"/>
        <c:ser>
          <c:idx val="0"/>
          <c:order val="0"/>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Relevé!$O$146:$O$153</c:f>
              <c:strCache>
                <c:ptCount val="8"/>
                <c:pt idx="0">
                  <c:v>Lave-linge</c:v>
                </c:pt>
                <c:pt idx="1">
                  <c:v>Lave-linge</c:v>
                </c:pt>
                <c:pt idx="2">
                  <c:v>Lave-linge</c:v>
                </c:pt>
                <c:pt idx="3">
                  <c:v>Lave-linge</c:v>
                </c:pt>
                <c:pt idx="4">
                  <c:v>Lave-linge</c:v>
                </c:pt>
                <c:pt idx="5">
                  <c:v>Lave-linge</c:v>
                </c:pt>
                <c:pt idx="6">
                  <c:v>Lave-linge</c:v>
                </c:pt>
                <c:pt idx="7">
                  <c:v>Lave-linge</c:v>
                </c:pt>
              </c:strCache>
            </c:strRef>
          </c:cat>
          <c:val>
            <c:numRef>
              <c:f>Relevé!$N$146:$N$153</c:f>
              <c:numCache>
                <c:formatCode>0.0</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00"/>
        <c:axId val="-167255952"/>
        <c:axId val="-167251056"/>
      </c:barChart>
      <c:catAx>
        <c:axId val="-167255952"/>
        <c:scaling>
          <c:orientation val="minMax"/>
        </c:scaling>
        <c:delete val="0"/>
        <c:axPos val="l"/>
        <c:numFmt formatCode="General" sourceLinked="0"/>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fr-FR"/>
          </a:p>
        </c:txPr>
        <c:crossAx val="-167251056"/>
        <c:crosses val="autoZero"/>
        <c:auto val="1"/>
        <c:lblAlgn val="ctr"/>
        <c:lblOffset val="100"/>
        <c:noMultiLvlLbl val="0"/>
      </c:catAx>
      <c:valAx>
        <c:axId val="-167251056"/>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r>
                  <a:rPr lang="fr-FR" sz="1100"/>
                  <a:t>kWh</a:t>
                </a:r>
              </a:p>
            </c:rich>
          </c:tx>
          <c:layout>
            <c:manualLayout>
              <c:xMode val="edge"/>
              <c:yMode val="edge"/>
              <c:x val="0.56667177551711145"/>
              <c:y val="0.9397420692783772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fr-FR"/>
          </a:p>
        </c:txPr>
        <c:crossAx val="-1672559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000000000000122" l="0.70000000000000062" r="0.70000000000000062" t="0.750000000000001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hyperlink" Target="http://www.ademe.fr" TargetMode="Externa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hyperlink" Target="http://www.infoenergie38.org" TargetMode="External"/><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6.png"/><Relationship Id="rId3" Type="http://schemas.openxmlformats.org/officeDocument/2006/relationships/image" Target="../media/image3.png"/><Relationship Id="rId7" Type="http://schemas.openxmlformats.org/officeDocument/2006/relationships/image" Target="../media/image18.png"/><Relationship Id="rId12" Type="http://schemas.openxmlformats.org/officeDocument/2006/relationships/image" Target="../media/image12.png"/><Relationship Id="rId17" Type="http://schemas.openxmlformats.org/officeDocument/2006/relationships/image" Target="../media/image15.jpeg"/><Relationship Id="rId2" Type="http://schemas.openxmlformats.org/officeDocument/2006/relationships/image" Target="../media/image17.png"/><Relationship Id="rId16" Type="http://schemas.openxmlformats.org/officeDocument/2006/relationships/image" Target="../media/image14.jp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hyperlink" Target="http://www.ademe.fr" TargetMode="External"/><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hyperlink" Target="http://www.infoenergie38.org"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20.jpeg"/><Relationship Id="rId13" Type="http://schemas.openxmlformats.org/officeDocument/2006/relationships/chart" Target="../charts/chart9.xml"/><Relationship Id="rId18" Type="http://schemas.openxmlformats.org/officeDocument/2006/relationships/image" Target="../media/image21.jpeg"/><Relationship Id="rId3" Type="http://schemas.openxmlformats.org/officeDocument/2006/relationships/image" Target="../media/image16.png"/><Relationship Id="rId7" Type="http://schemas.openxmlformats.org/officeDocument/2006/relationships/chart" Target="../charts/chart4.xml"/><Relationship Id="rId12" Type="http://schemas.openxmlformats.org/officeDocument/2006/relationships/chart" Target="../charts/chart8.xml"/><Relationship Id="rId17" Type="http://schemas.openxmlformats.org/officeDocument/2006/relationships/image" Target="../media/image2.png"/><Relationship Id="rId2" Type="http://schemas.openxmlformats.org/officeDocument/2006/relationships/image" Target="../media/image19.jpeg"/><Relationship Id="rId16" Type="http://schemas.openxmlformats.org/officeDocument/2006/relationships/chart" Target="../charts/chart12.xml"/><Relationship Id="rId20" Type="http://schemas.openxmlformats.org/officeDocument/2006/relationships/image" Target="../media/image23.jpeg"/><Relationship Id="rId1" Type="http://schemas.openxmlformats.org/officeDocument/2006/relationships/image" Target="../media/image14.jpg"/><Relationship Id="rId6" Type="http://schemas.openxmlformats.org/officeDocument/2006/relationships/chart" Target="../charts/chart3.xml"/><Relationship Id="rId11" Type="http://schemas.openxmlformats.org/officeDocument/2006/relationships/chart" Target="../charts/chart7.xml"/><Relationship Id="rId5" Type="http://schemas.openxmlformats.org/officeDocument/2006/relationships/chart" Target="../charts/chart2.xml"/><Relationship Id="rId15" Type="http://schemas.openxmlformats.org/officeDocument/2006/relationships/chart" Target="../charts/chart11.xml"/><Relationship Id="rId10" Type="http://schemas.openxmlformats.org/officeDocument/2006/relationships/chart" Target="../charts/chart6.xml"/><Relationship Id="rId19" Type="http://schemas.openxmlformats.org/officeDocument/2006/relationships/image" Target="../media/image22.jpeg"/><Relationship Id="rId4" Type="http://schemas.openxmlformats.org/officeDocument/2006/relationships/chart" Target="../charts/chart1.xml"/><Relationship Id="rId9" Type="http://schemas.openxmlformats.org/officeDocument/2006/relationships/chart" Target="../charts/chart5.xml"/><Relationship Id="rId1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image" Target="../media/image2.png"/><Relationship Id="rId18" Type="http://schemas.openxmlformats.org/officeDocument/2006/relationships/image" Target="../media/image19.jpeg"/><Relationship Id="rId3" Type="http://schemas.openxmlformats.org/officeDocument/2006/relationships/chart" Target="../charts/chart15.xml"/><Relationship Id="rId7" Type="http://schemas.openxmlformats.org/officeDocument/2006/relationships/chart" Target="../charts/chart18.xml"/><Relationship Id="rId12" Type="http://schemas.openxmlformats.org/officeDocument/2006/relationships/chart" Target="../charts/chart23.xml"/><Relationship Id="rId17" Type="http://schemas.openxmlformats.org/officeDocument/2006/relationships/image" Target="../media/image14.jpg"/><Relationship Id="rId2" Type="http://schemas.openxmlformats.org/officeDocument/2006/relationships/chart" Target="../charts/chart14.xml"/><Relationship Id="rId16" Type="http://schemas.openxmlformats.org/officeDocument/2006/relationships/image" Target="../media/image22.jpeg"/><Relationship Id="rId1" Type="http://schemas.openxmlformats.org/officeDocument/2006/relationships/chart" Target="../charts/chart13.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image" Target="../media/image20.jpeg"/><Relationship Id="rId15" Type="http://schemas.openxmlformats.org/officeDocument/2006/relationships/image" Target="../media/image21.jpeg"/><Relationship Id="rId10" Type="http://schemas.openxmlformats.org/officeDocument/2006/relationships/chart" Target="../charts/chart21.xml"/><Relationship Id="rId19" Type="http://schemas.openxmlformats.org/officeDocument/2006/relationships/image" Target="../media/image16.png"/><Relationship Id="rId4" Type="http://schemas.openxmlformats.org/officeDocument/2006/relationships/chart" Target="../charts/chart16.xml"/><Relationship Id="rId9" Type="http://schemas.openxmlformats.org/officeDocument/2006/relationships/chart" Target="../charts/chart20.xml"/><Relationship Id="rId14"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oneCellAnchor>
    <xdr:from>
      <xdr:col>2</xdr:col>
      <xdr:colOff>3816</xdr:colOff>
      <xdr:row>9</xdr:row>
      <xdr:rowOff>85725</xdr:rowOff>
    </xdr:from>
    <xdr:ext cx="2881622" cy="981075"/>
    <xdr:sp macro="" textlink="">
      <xdr:nvSpPr>
        <xdr:cNvPr id="2" name="Rectangle 1"/>
        <xdr:cNvSpPr/>
      </xdr:nvSpPr>
      <xdr:spPr>
        <a:xfrm>
          <a:off x="1880241" y="1800225"/>
          <a:ext cx="2881622" cy="981075"/>
        </a:xfrm>
        <a:prstGeom prst="rect">
          <a:avLst/>
        </a:prstGeom>
        <a:noFill/>
      </xdr:spPr>
      <xdr:txBody>
        <a:bodyPr wrap="none" lIns="91440" tIns="45720" rIns="91440" bIns="45720">
          <a:noAutofit/>
        </a:bodyPr>
        <a:lstStyle/>
        <a:p>
          <a:pPr algn="ctr"/>
          <a:r>
            <a:rPr lang="fr-FR" sz="5400" b="0" cap="none" spc="0">
              <a:ln w="0"/>
              <a:gradFill>
                <a:gsLst>
                  <a:gs pos="21000">
                    <a:srgbClr val="53575C"/>
                  </a:gs>
                  <a:gs pos="88000">
                    <a:srgbClr val="C5C7CA"/>
                  </a:gs>
                </a:gsLst>
                <a:lin ang="5400000"/>
              </a:gradFill>
              <a:effectLst/>
            </a:rPr>
            <a:t>Conso-Kit</a:t>
          </a:r>
        </a:p>
      </xdr:txBody>
    </xdr:sp>
    <xdr:clientData/>
  </xdr:oneCellAnchor>
  <xdr:oneCellAnchor>
    <xdr:from>
      <xdr:col>0</xdr:col>
      <xdr:colOff>304800</xdr:colOff>
      <xdr:row>35</xdr:row>
      <xdr:rowOff>92294</xdr:rowOff>
    </xdr:from>
    <xdr:ext cx="6076950" cy="2722540"/>
    <xdr:sp macro="" textlink="">
      <xdr:nvSpPr>
        <xdr:cNvPr id="4" name="ZoneTexte 3"/>
        <xdr:cNvSpPr txBox="1"/>
      </xdr:nvSpPr>
      <xdr:spPr>
        <a:xfrm>
          <a:off x="304800" y="6826469"/>
          <a:ext cx="6076950" cy="2722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Les Espaces Info Energie, soutenus par la </a:t>
          </a: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Région Auvergne Rhone Alpes</a:t>
          </a: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 l'ADEME et les collectivités locales, ont pour objectif d'informer et de conseiller les particuliers de manière objective et gratuite, sur la maîtrise de l'énergie et les énergies renouvelables.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Notez vos </a:t>
          </a:r>
          <a:r>
            <a:rPr kumimoji="0" lang="fr-FR" sz="1200" b="0" i="0" u="none" strike="noStrike" kern="0" cap="none" spc="0" normalizeH="0" baseline="0" noProof="0">
              <a:ln>
                <a:noFill/>
              </a:ln>
              <a:solidFill>
                <a:sysClr val="windowText" lastClr="000000"/>
              </a:solidFill>
              <a:effectLst/>
              <a:uLnTx/>
              <a:uFillTx/>
              <a:latin typeface="+mn-lt"/>
              <a:ea typeface="+mn-ea"/>
              <a:cs typeface="+mn-cs"/>
            </a:rPr>
            <a:t>éventuelles </a:t>
          </a: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questions afin que le conseiller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puisse y répondre lors du retour du matériel.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Dans ce cadre, nous vous proposons cet autodiagnostic afin de mieux comprendre vos consommations d'électricité et d'eau, et de vous guider dans vos choix d'achat de matériel.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Nous vous remercions de bien vouloir remplir ce questionnaire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de la manière la plus complète possible.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Pour tous renseignements complémentaires, n'hésitez pas à contacter l'un de nos conseillers aux coordonnées figurant en fin de document.</a:t>
          </a:r>
          <a:endParaRPr lang="fr-FR" sz="1200">
            <a:latin typeface="Calibri" panose="020F0502020204030204" pitchFamily="34" charset="0"/>
          </a:endParaRPr>
        </a:p>
      </xdr:txBody>
    </xdr:sp>
    <xdr:clientData/>
  </xdr:oneCellAnchor>
  <xdr:oneCellAnchor>
    <xdr:from>
      <xdr:col>0</xdr:col>
      <xdr:colOff>0</xdr:colOff>
      <xdr:row>55</xdr:row>
      <xdr:rowOff>114300</xdr:rowOff>
    </xdr:from>
    <xdr:ext cx="1925014" cy="306815"/>
    <xdr:sp macro="" textlink="">
      <xdr:nvSpPr>
        <xdr:cNvPr id="5" name="ZoneTexte 4"/>
        <xdr:cNvSpPr txBox="1"/>
      </xdr:nvSpPr>
      <xdr:spPr>
        <a:xfrm>
          <a:off x="0" y="10277475"/>
          <a:ext cx="1925014"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Informatique, TV, HiFi</a:t>
          </a:r>
          <a:endParaRPr lang="fr-FR" sz="1200" u="heavy" baseline="0">
            <a:uFill>
              <a:solidFill>
                <a:schemeClr val="accent2"/>
              </a:solidFill>
            </a:uFill>
          </a:endParaRPr>
        </a:p>
      </xdr:txBody>
    </xdr:sp>
    <xdr:clientData/>
  </xdr:oneCellAnchor>
  <xdr:oneCellAnchor>
    <xdr:from>
      <xdr:col>0</xdr:col>
      <xdr:colOff>0</xdr:colOff>
      <xdr:row>105</xdr:row>
      <xdr:rowOff>114300</xdr:rowOff>
    </xdr:from>
    <xdr:ext cx="1633139" cy="306815"/>
    <xdr:sp macro="" textlink="">
      <xdr:nvSpPr>
        <xdr:cNvPr id="6" name="ZoneTexte 5"/>
        <xdr:cNvSpPr txBox="1"/>
      </xdr:nvSpPr>
      <xdr:spPr>
        <a:xfrm>
          <a:off x="0" y="20621625"/>
          <a:ext cx="1633139"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Appareils de lavage</a:t>
          </a:r>
          <a:endParaRPr lang="fr-FR" sz="1200" u="heavy" baseline="0">
            <a:uFill>
              <a:solidFill>
                <a:schemeClr val="accent2"/>
              </a:solidFill>
            </a:uFill>
          </a:endParaRPr>
        </a:p>
      </xdr:txBody>
    </xdr:sp>
    <xdr:clientData/>
  </xdr:oneCellAnchor>
  <xdr:oneCellAnchor>
    <xdr:from>
      <xdr:col>2</xdr:col>
      <xdr:colOff>742950</xdr:colOff>
      <xdr:row>105</xdr:row>
      <xdr:rowOff>95250</xdr:rowOff>
    </xdr:from>
    <xdr:ext cx="3290003" cy="288925"/>
    <xdr:sp macro="" textlink="">
      <xdr:nvSpPr>
        <xdr:cNvPr id="7" name="ZoneTexte 6"/>
        <xdr:cNvSpPr txBox="1"/>
      </xdr:nvSpPr>
      <xdr:spPr>
        <a:xfrm>
          <a:off x="2619375" y="20602575"/>
          <a:ext cx="3290003"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consommation)</a:t>
          </a:r>
          <a:r>
            <a:rPr lang="fr-FR"/>
            <a:t> </a:t>
          </a:r>
          <a:endParaRPr lang="fr-FR" sz="1100"/>
        </a:p>
      </xdr:txBody>
    </xdr:sp>
    <xdr:clientData/>
  </xdr:oneCellAnchor>
  <xdr:oneCellAnchor>
    <xdr:from>
      <xdr:col>2</xdr:col>
      <xdr:colOff>733425</xdr:colOff>
      <xdr:row>55</xdr:row>
      <xdr:rowOff>95250</xdr:rowOff>
    </xdr:from>
    <xdr:ext cx="3004220" cy="288925"/>
    <xdr:sp macro="" textlink="">
      <xdr:nvSpPr>
        <xdr:cNvPr id="8" name="ZoneTexte 7"/>
        <xdr:cNvSpPr txBox="1"/>
      </xdr:nvSpPr>
      <xdr:spPr>
        <a:xfrm>
          <a:off x="2609850" y="10258425"/>
          <a:ext cx="3004220"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puissance)</a:t>
          </a:r>
          <a:r>
            <a:rPr lang="fr-FR"/>
            <a:t> </a:t>
          </a:r>
          <a:endParaRPr lang="fr-FR" sz="1100"/>
        </a:p>
      </xdr:txBody>
    </xdr:sp>
    <xdr:clientData/>
  </xdr:oneCellAnchor>
  <xdr:oneCellAnchor>
    <xdr:from>
      <xdr:col>0</xdr:col>
      <xdr:colOff>0</xdr:colOff>
      <xdr:row>126</xdr:row>
      <xdr:rowOff>114300</xdr:rowOff>
    </xdr:from>
    <xdr:ext cx="1544012" cy="306815"/>
    <xdr:sp macro="" textlink="">
      <xdr:nvSpPr>
        <xdr:cNvPr id="9" name="ZoneTexte 8"/>
        <xdr:cNvSpPr txBox="1"/>
      </xdr:nvSpPr>
      <xdr:spPr>
        <a:xfrm>
          <a:off x="0" y="24850725"/>
          <a:ext cx="1544012"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Appareils de froid</a:t>
          </a:r>
          <a:endParaRPr lang="fr-FR" sz="1200" u="heavy" baseline="0">
            <a:uFill>
              <a:solidFill>
                <a:schemeClr val="accent2"/>
              </a:solidFill>
            </a:uFill>
          </a:endParaRPr>
        </a:p>
      </xdr:txBody>
    </xdr:sp>
    <xdr:clientData/>
  </xdr:oneCellAnchor>
  <xdr:oneCellAnchor>
    <xdr:from>
      <xdr:col>2</xdr:col>
      <xdr:colOff>752475</xdr:colOff>
      <xdr:row>126</xdr:row>
      <xdr:rowOff>95250</xdr:rowOff>
    </xdr:from>
    <xdr:ext cx="3290003" cy="288925"/>
    <xdr:sp macro="" textlink="">
      <xdr:nvSpPr>
        <xdr:cNvPr id="10" name="ZoneTexte 9"/>
        <xdr:cNvSpPr txBox="1"/>
      </xdr:nvSpPr>
      <xdr:spPr>
        <a:xfrm>
          <a:off x="2628900" y="24831675"/>
          <a:ext cx="3290003"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consommation)</a:t>
          </a:r>
          <a:r>
            <a:rPr lang="fr-FR"/>
            <a:t> </a:t>
          </a:r>
          <a:endParaRPr lang="fr-FR" sz="1100"/>
        </a:p>
      </xdr:txBody>
    </xdr:sp>
    <xdr:clientData/>
  </xdr:oneCellAnchor>
  <xdr:twoCellAnchor>
    <xdr:from>
      <xdr:col>1</xdr:col>
      <xdr:colOff>304800</xdr:colOff>
      <xdr:row>156</xdr:row>
      <xdr:rowOff>47624</xdr:rowOff>
    </xdr:from>
    <xdr:to>
      <xdr:col>7</xdr:col>
      <xdr:colOff>314324</xdr:colOff>
      <xdr:row>165</xdr:row>
      <xdr:rowOff>114300</xdr:rowOff>
    </xdr:to>
    <xdr:grpSp>
      <xdr:nvGrpSpPr>
        <xdr:cNvPr id="11" name="Groupe 10"/>
        <xdr:cNvGrpSpPr/>
      </xdr:nvGrpSpPr>
      <xdr:grpSpPr>
        <a:xfrm>
          <a:off x="676275" y="33889949"/>
          <a:ext cx="6115049" cy="1781176"/>
          <a:chOff x="514350" y="33261299"/>
          <a:chExt cx="5372099" cy="1781176"/>
        </a:xfrm>
      </xdr:grpSpPr>
      <xdr:sp macro="" textlink="">
        <xdr:nvSpPr>
          <xdr:cNvPr id="12" name="ZoneTexte 11"/>
          <xdr:cNvSpPr txBox="1"/>
        </xdr:nvSpPr>
        <xdr:spPr>
          <a:xfrm>
            <a:off x="982218" y="33308927"/>
            <a:ext cx="4894707" cy="50482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Si vous ne connaissez pas le volume de votre congélateur, voici quelques</a:t>
            </a:r>
          </a:p>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correspondances approximatives selon le type et la hauteur ou la longueur :</a:t>
            </a:r>
          </a:p>
          <a:p>
            <a:pPr marL="0" indent="0"/>
            <a:endPar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endParaRPr>
          </a:p>
        </xdr:txBody>
      </xdr:sp>
      <xdr:pic>
        <xdr:nvPicPr>
          <xdr:cNvPr id="13" name="Image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33261299"/>
            <a:ext cx="428400" cy="428400"/>
          </a:xfrm>
          <a:prstGeom prst="rect">
            <a:avLst/>
          </a:prstGeom>
        </xdr:spPr>
      </xdr:pic>
      <xdr:sp macro="" textlink="">
        <xdr:nvSpPr>
          <xdr:cNvPr id="14" name="Rectangle 13"/>
          <xdr:cNvSpPr/>
        </xdr:nvSpPr>
        <xdr:spPr>
          <a:xfrm>
            <a:off x="1019174" y="33308926"/>
            <a:ext cx="4867275" cy="173354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0</xdr:col>
      <xdr:colOff>38100</xdr:colOff>
      <xdr:row>136</xdr:row>
      <xdr:rowOff>57152</xdr:rowOff>
    </xdr:from>
    <xdr:to>
      <xdr:col>6</xdr:col>
      <xdr:colOff>114300</xdr:colOff>
      <xdr:row>144</xdr:row>
      <xdr:rowOff>85718</xdr:rowOff>
    </xdr:to>
    <xdr:grpSp>
      <xdr:nvGrpSpPr>
        <xdr:cNvPr id="15" name="Groupe 14"/>
        <xdr:cNvGrpSpPr/>
      </xdr:nvGrpSpPr>
      <xdr:grpSpPr>
        <a:xfrm>
          <a:off x="38100" y="29546552"/>
          <a:ext cx="5686425" cy="1581141"/>
          <a:chOff x="542925" y="28670259"/>
          <a:chExt cx="5000625" cy="1590281"/>
        </a:xfrm>
      </xdr:grpSpPr>
      <xdr:pic>
        <xdr:nvPicPr>
          <xdr:cNvPr id="16" name="Image 1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 y="28670259"/>
            <a:ext cx="428400" cy="430876"/>
          </a:xfrm>
          <a:prstGeom prst="rect">
            <a:avLst/>
          </a:prstGeom>
        </xdr:spPr>
      </xdr:pic>
      <xdr:sp macro="" textlink="">
        <xdr:nvSpPr>
          <xdr:cNvPr id="17" name="ZoneTexte 16"/>
          <xdr:cNvSpPr txBox="1"/>
        </xdr:nvSpPr>
        <xdr:spPr>
          <a:xfrm>
            <a:off x="1067943" y="28719317"/>
            <a:ext cx="4475607" cy="4938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Si vous ne connaissez pas le volume de votre réfrigérateur,</a:t>
            </a:r>
          </a:p>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voici quelques correspondances approximatives selon la hauteur :</a:t>
            </a:r>
          </a:p>
        </xdr:txBody>
      </xdr:sp>
      <xdr:sp macro="" textlink="">
        <xdr:nvSpPr>
          <xdr:cNvPr id="18" name="Rectangle 17"/>
          <xdr:cNvSpPr/>
        </xdr:nvSpPr>
        <xdr:spPr>
          <a:xfrm>
            <a:off x="1066800" y="28717875"/>
            <a:ext cx="4219575" cy="154266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oneCellAnchor>
    <xdr:from>
      <xdr:col>0</xdr:col>
      <xdr:colOff>0</xdr:colOff>
      <xdr:row>166</xdr:row>
      <xdr:rowOff>0</xdr:rowOff>
    </xdr:from>
    <xdr:ext cx="857864" cy="306815"/>
    <xdr:sp macro="" textlink="">
      <xdr:nvSpPr>
        <xdr:cNvPr id="19" name="ZoneTexte 18"/>
        <xdr:cNvSpPr txBox="1"/>
      </xdr:nvSpPr>
      <xdr:spPr>
        <a:xfrm>
          <a:off x="0" y="35004375"/>
          <a:ext cx="857864"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Eclairage</a:t>
          </a:r>
          <a:endParaRPr lang="fr-FR" sz="1200" u="heavy" baseline="0">
            <a:uFill>
              <a:solidFill>
                <a:schemeClr val="accent2"/>
              </a:solidFill>
            </a:uFill>
          </a:endParaRPr>
        </a:p>
      </xdr:txBody>
    </xdr:sp>
    <xdr:clientData/>
  </xdr:oneCellAnchor>
  <xdr:twoCellAnchor>
    <xdr:from>
      <xdr:col>3</xdr:col>
      <xdr:colOff>400051</xdr:colOff>
      <xdr:row>168</xdr:row>
      <xdr:rowOff>66675</xdr:rowOff>
    </xdr:from>
    <xdr:to>
      <xdr:col>3</xdr:col>
      <xdr:colOff>580051</xdr:colOff>
      <xdr:row>168</xdr:row>
      <xdr:rowOff>246675</xdr:rowOff>
    </xdr:to>
    <xdr:pic>
      <xdr:nvPicPr>
        <xdr:cNvPr id="21" name="Image 2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8476" y="36785550"/>
          <a:ext cx="180000" cy="180000"/>
        </a:xfrm>
        <a:prstGeom prst="rect">
          <a:avLst/>
        </a:prstGeom>
      </xdr:spPr>
    </xdr:pic>
    <xdr:clientData/>
  </xdr:twoCellAnchor>
  <xdr:twoCellAnchor>
    <xdr:from>
      <xdr:col>4</xdr:col>
      <xdr:colOff>561975</xdr:colOff>
      <xdr:row>168</xdr:row>
      <xdr:rowOff>200025</xdr:rowOff>
    </xdr:from>
    <xdr:to>
      <xdr:col>4</xdr:col>
      <xdr:colOff>740704</xdr:colOff>
      <xdr:row>168</xdr:row>
      <xdr:rowOff>380025</xdr:rowOff>
    </xdr:to>
    <xdr:pic>
      <xdr:nvPicPr>
        <xdr:cNvPr id="22" name="Image 2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62400" y="36918900"/>
          <a:ext cx="178729" cy="180000"/>
        </a:xfrm>
        <a:prstGeom prst="rect">
          <a:avLst/>
        </a:prstGeom>
      </xdr:spPr>
    </xdr:pic>
    <xdr:clientData/>
  </xdr:twoCellAnchor>
  <xdr:twoCellAnchor>
    <xdr:from>
      <xdr:col>0</xdr:col>
      <xdr:colOff>314325</xdr:colOff>
      <xdr:row>186</xdr:row>
      <xdr:rowOff>161924</xdr:rowOff>
    </xdr:from>
    <xdr:to>
      <xdr:col>7</xdr:col>
      <xdr:colOff>346396</xdr:colOff>
      <xdr:row>194</xdr:row>
      <xdr:rowOff>171450</xdr:rowOff>
    </xdr:to>
    <xdr:grpSp>
      <xdr:nvGrpSpPr>
        <xdr:cNvPr id="3" name="Groupe 2"/>
        <xdr:cNvGrpSpPr/>
      </xdr:nvGrpSpPr>
      <xdr:grpSpPr>
        <a:xfrm>
          <a:off x="314325" y="39928799"/>
          <a:ext cx="6509071" cy="1533526"/>
          <a:chOff x="504825" y="39804974"/>
          <a:chExt cx="5718496" cy="1533526"/>
        </a:xfrm>
      </xdr:grpSpPr>
      <xdr:pic>
        <xdr:nvPicPr>
          <xdr:cNvPr id="20" name="Imag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39804974"/>
            <a:ext cx="428400" cy="428400"/>
          </a:xfrm>
          <a:prstGeom prst="rect">
            <a:avLst/>
          </a:prstGeom>
        </xdr:spPr>
      </xdr:pic>
      <xdr:sp macro="" textlink="">
        <xdr:nvSpPr>
          <xdr:cNvPr id="23" name="ZoneTexte 22"/>
          <xdr:cNvSpPr txBox="1"/>
        </xdr:nvSpPr>
        <xdr:spPr>
          <a:xfrm>
            <a:off x="1009650" y="39862125"/>
            <a:ext cx="5213671" cy="14763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200" b="1" i="0" u="sng" strike="noStrike" kern="0" cap="none" spc="0" normalizeH="0" baseline="0" noProof="0">
                <a:ln>
                  <a:noFill/>
                </a:ln>
                <a:solidFill>
                  <a:prstClr val="black"/>
                </a:solidFill>
                <a:effectLst/>
                <a:uLnTx/>
                <a:uFillTx/>
                <a:latin typeface="Calibri" panose="020F0502020204030204" pitchFamily="34" charset="0"/>
                <a:ea typeface="+mn-ea"/>
                <a:cs typeface="+mn-cs"/>
              </a:rPr>
              <a:t>Type d'ampoule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Précisez s'il s'agit d'ampoule : Halogène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                                                      Basse consommation</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                                                      LED</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                                                      Incandescence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1" i="0" u="sng" strike="noStrike" kern="0" cap="none" spc="0" normalizeH="0" baseline="0" noProof="0">
                <a:ln>
                  <a:noFill/>
                </a:ln>
                <a:solidFill>
                  <a:prstClr val="black"/>
                </a:solidFill>
                <a:effectLst/>
                <a:uLnTx/>
                <a:uFillTx/>
                <a:latin typeface="Calibri" panose="020F0502020204030204" pitchFamily="34" charset="0"/>
                <a:ea typeface="+mn-ea"/>
                <a:cs typeface="+mn-cs"/>
              </a:rPr>
              <a:t>Puissance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Si plusieurs ampoules de même type dans une pièce, additionnez les puissances.</a:t>
            </a:r>
            <a:endParaRPr lang="fr-FR" sz="1100"/>
          </a:p>
        </xdr:txBody>
      </xdr:sp>
    </xdr:grpSp>
    <xdr:clientData/>
  </xdr:twoCellAnchor>
  <xdr:oneCellAnchor>
    <xdr:from>
      <xdr:col>1</xdr:col>
      <xdr:colOff>476250</xdr:colOff>
      <xdr:row>15</xdr:row>
      <xdr:rowOff>76200</xdr:rowOff>
    </xdr:from>
    <xdr:ext cx="5095177" cy="530658"/>
    <xdr:sp macro="" textlink="">
      <xdr:nvSpPr>
        <xdr:cNvPr id="24" name="Rectangle 23"/>
        <xdr:cNvSpPr/>
      </xdr:nvSpPr>
      <xdr:spPr>
        <a:xfrm>
          <a:off x="800100" y="2933700"/>
          <a:ext cx="5095177" cy="530658"/>
        </a:xfrm>
        <a:prstGeom prst="rect">
          <a:avLst/>
        </a:prstGeom>
        <a:noFill/>
      </xdr:spPr>
      <xdr:txBody>
        <a:bodyPr wrap="none" lIns="91440" tIns="45720" rIns="91440" bIns="45720">
          <a:spAutoFit/>
        </a:bodyPr>
        <a:lstStyle/>
        <a:p>
          <a:pPr algn="ctr"/>
          <a:r>
            <a:rPr lang="fr-FR" sz="2800" b="1" cap="none" spc="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Fiche de relevés de vos mesures</a:t>
          </a:r>
        </a:p>
      </xdr:txBody>
    </xdr:sp>
    <xdr:clientData/>
  </xdr:oneCellAnchor>
  <xdr:oneCellAnchor>
    <xdr:from>
      <xdr:col>0</xdr:col>
      <xdr:colOff>0</xdr:colOff>
      <xdr:row>200</xdr:row>
      <xdr:rowOff>114300</xdr:rowOff>
    </xdr:from>
    <xdr:ext cx="4499437" cy="306815"/>
    <xdr:sp macro="" textlink="">
      <xdr:nvSpPr>
        <xdr:cNvPr id="25" name="ZoneTexte 24"/>
        <xdr:cNvSpPr txBox="1"/>
      </xdr:nvSpPr>
      <xdr:spPr>
        <a:xfrm>
          <a:off x="0" y="41062275"/>
          <a:ext cx="4499437"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Perte d'énergie liée au stockage de l'eau dans le cumulus</a:t>
          </a:r>
          <a:endParaRPr lang="fr-FR" sz="1200" u="heavy" baseline="0">
            <a:uFill>
              <a:solidFill>
                <a:schemeClr val="accent2"/>
              </a:solidFill>
            </a:uFill>
          </a:endParaRPr>
        </a:p>
      </xdr:txBody>
    </xdr:sp>
    <xdr:clientData/>
  </xdr:oneCellAnchor>
  <xdr:oneCellAnchor>
    <xdr:from>
      <xdr:col>5</xdr:col>
      <xdr:colOff>504825</xdr:colOff>
      <xdr:row>200</xdr:row>
      <xdr:rowOff>152400</xdr:rowOff>
    </xdr:from>
    <xdr:ext cx="1417439" cy="288925"/>
    <xdr:sp macro="" textlink="">
      <xdr:nvSpPr>
        <xdr:cNvPr id="26" name="ZoneTexte 25"/>
        <xdr:cNvSpPr txBox="1"/>
      </xdr:nvSpPr>
      <xdr:spPr>
        <a:xfrm>
          <a:off x="4667250" y="42605325"/>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2</a:t>
          </a:r>
          <a:endParaRPr lang="fr-FR" sz="1100"/>
        </a:p>
      </xdr:txBody>
    </xdr:sp>
    <xdr:clientData/>
  </xdr:oneCellAnchor>
  <xdr:oneCellAnchor>
    <xdr:from>
      <xdr:col>0</xdr:col>
      <xdr:colOff>0</xdr:colOff>
      <xdr:row>206</xdr:row>
      <xdr:rowOff>152400</xdr:rowOff>
    </xdr:from>
    <xdr:ext cx="1674369" cy="306815"/>
    <xdr:sp macro="" textlink="">
      <xdr:nvSpPr>
        <xdr:cNvPr id="27" name="ZoneTexte 26"/>
        <xdr:cNvSpPr txBox="1"/>
      </xdr:nvSpPr>
      <xdr:spPr>
        <a:xfrm>
          <a:off x="0" y="42262425"/>
          <a:ext cx="1674369"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Consommation d'eau</a:t>
          </a:r>
          <a:endParaRPr lang="fr-FR" sz="1200" u="heavy" baseline="0">
            <a:uFill>
              <a:solidFill>
                <a:schemeClr val="accent2"/>
              </a:solidFill>
            </a:uFill>
          </a:endParaRPr>
        </a:p>
      </xdr:txBody>
    </xdr:sp>
    <xdr:clientData/>
  </xdr:oneCellAnchor>
  <xdr:oneCellAnchor>
    <xdr:from>
      <xdr:col>5</xdr:col>
      <xdr:colOff>495300</xdr:colOff>
      <xdr:row>206</xdr:row>
      <xdr:rowOff>161925</xdr:rowOff>
    </xdr:from>
    <xdr:ext cx="1417439" cy="288925"/>
    <xdr:sp macro="" textlink="">
      <xdr:nvSpPr>
        <xdr:cNvPr id="28" name="ZoneTexte 27"/>
        <xdr:cNvSpPr txBox="1"/>
      </xdr:nvSpPr>
      <xdr:spPr>
        <a:xfrm>
          <a:off x="4657725" y="43776900"/>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3</a:t>
          </a:r>
          <a:endParaRPr lang="fr-FR" sz="1100"/>
        </a:p>
      </xdr:txBody>
    </xdr:sp>
    <xdr:clientData/>
  </xdr:oneCellAnchor>
  <xdr:oneCellAnchor>
    <xdr:from>
      <xdr:col>0</xdr:col>
      <xdr:colOff>304800</xdr:colOff>
      <xdr:row>227</xdr:row>
      <xdr:rowOff>2955</xdr:rowOff>
    </xdr:from>
    <xdr:ext cx="6076950" cy="655949"/>
    <xdr:sp macro="" textlink="">
      <xdr:nvSpPr>
        <xdr:cNvPr id="32" name="ZoneTexte 31"/>
        <xdr:cNvSpPr txBox="1"/>
      </xdr:nvSpPr>
      <xdr:spPr>
        <a:xfrm>
          <a:off x="304800" y="46589730"/>
          <a:ext cx="6076950" cy="6559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fr-FR" sz="1200" b="0" i="0" u="none" strike="noStrike">
              <a:solidFill>
                <a:schemeClr val="tx1"/>
              </a:solidFill>
              <a:effectLst/>
              <a:latin typeface="Calibri" panose="020F0502020204030204" pitchFamily="34" charset="0"/>
              <a:ea typeface="+mn-ea"/>
              <a:cs typeface="+mn-cs"/>
            </a:rPr>
            <a:t>A présent,</a:t>
          </a:r>
          <a:r>
            <a:rPr lang="fr-FR" sz="1200" b="0" i="0" u="none" strike="noStrike" baseline="0">
              <a:solidFill>
                <a:schemeClr val="tx1"/>
              </a:solidFill>
              <a:effectLst/>
              <a:latin typeface="Calibri" panose="020F0502020204030204" pitchFamily="34" charset="0"/>
              <a:ea typeface="+mn-ea"/>
              <a:cs typeface="+mn-cs"/>
            </a:rPr>
            <a:t> vous pouvez tester les appareils qui permettent de faire des économies d'eau et d'énergie fournis dans le consokit.</a:t>
          </a:r>
        </a:p>
        <a:p>
          <a:pPr algn="ctr"/>
          <a:r>
            <a:rPr lang="fr-FR" sz="1200" b="0" i="0" u="none" strike="noStrike" baseline="0">
              <a:solidFill>
                <a:schemeClr val="tx1"/>
              </a:solidFill>
              <a:effectLst/>
              <a:latin typeface="Calibri" panose="020F0502020204030204" pitchFamily="34" charset="0"/>
              <a:ea typeface="+mn-ea"/>
              <a:cs typeface="+mn-cs"/>
            </a:rPr>
            <a:t>Voir fiches notices 4, 5, 6 et 7.</a:t>
          </a:r>
          <a:endParaRPr lang="fr-FR" sz="1200">
            <a:latin typeface="Calibri" panose="020F0502020204030204" pitchFamily="34" charset="0"/>
          </a:endParaRPr>
        </a:p>
      </xdr:txBody>
    </xdr:sp>
    <xdr:clientData/>
  </xdr:oneCellAnchor>
  <xdr:oneCellAnchor>
    <xdr:from>
      <xdr:col>0</xdr:col>
      <xdr:colOff>28575</xdr:colOff>
      <xdr:row>145</xdr:row>
      <xdr:rowOff>123825</xdr:rowOff>
    </xdr:from>
    <xdr:ext cx="2080121" cy="306815"/>
    <xdr:sp macro="" textlink="">
      <xdr:nvSpPr>
        <xdr:cNvPr id="33" name="ZoneTexte 32"/>
        <xdr:cNvSpPr txBox="1"/>
      </xdr:nvSpPr>
      <xdr:spPr>
        <a:xfrm>
          <a:off x="28575" y="30822900"/>
          <a:ext cx="2080121"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Appareils de froid (suite)</a:t>
          </a:r>
          <a:endParaRPr lang="fr-FR" sz="1200" u="heavy" baseline="0">
            <a:uFill>
              <a:solidFill>
                <a:schemeClr val="accent2"/>
              </a:solidFill>
            </a:uFill>
          </a:endParaRPr>
        </a:p>
      </xdr:txBody>
    </xdr:sp>
    <xdr:clientData/>
  </xdr:oneCellAnchor>
  <xdr:oneCellAnchor>
    <xdr:from>
      <xdr:col>3</xdr:col>
      <xdr:colOff>0</xdr:colOff>
      <xdr:row>145</xdr:row>
      <xdr:rowOff>95250</xdr:rowOff>
    </xdr:from>
    <xdr:ext cx="3290003" cy="288925"/>
    <xdr:sp macro="" textlink="">
      <xdr:nvSpPr>
        <xdr:cNvPr id="34" name="ZoneTexte 33"/>
        <xdr:cNvSpPr txBox="1"/>
      </xdr:nvSpPr>
      <xdr:spPr>
        <a:xfrm>
          <a:off x="2638425" y="30794325"/>
          <a:ext cx="3290003"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consommation)</a:t>
          </a:r>
          <a:r>
            <a:rPr lang="fr-FR"/>
            <a:t> </a:t>
          </a:r>
          <a:endParaRPr lang="fr-FR" sz="1100"/>
        </a:p>
      </xdr:txBody>
    </xdr:sp>
    <xdr:clientData/>
  </xdr:oneCellAnchor>
  <xdr:twoCellAnchor editAs="oneCell">
    <xdr:from>
      <xdr:col>5</xdr:col>
      <xdr:colOff>542925</xdr:colOff>
      <xdr:row>58</xdr:row>
      <xdr:rowOff>95251</xdr:rowOff>
    </xdr:from>
    <xdr:to>
      <xdr:col>6</xdr:col>
      <xdr:colOff>504825</xdr:colOff>
      <xdr:row>62</xdr:row>
      <xdr:rowOff>47626</xdr:rowOff>
    </xdr:to>
    <xdr:pic>
      <xdr:nvPicPr>
        <xdr:cNvPr id="35" name="Image 3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05350" y="10829926"/>
          <a:ext cx="723900" cy="723900"/>
        </a:xfrm>
        <a:prstGeom prst="rect">
          <a:avLst/>
        </a:prstGeom>
      </xdr:spPr>
    </xdr:pic>
    <xdr:clientData/>
  </xdr:twoCellAnchor>
  <xdr:twoCellAnchor editAs="oneCell">
    <xdr:from>
      <xdr:col>5</xdr:col>
      <xdr:colOff>480334</xdr:colOff>
      <xdr:row>73</xdr:row>
      <xdr:rowOff>68035</xdr:rowOff>
    </xdr:from>
    <xdr:to>
      <xdr:col>6</xdr:col>
      <xdr:colOff>518434</xdr:colOff>
      <xdr:row>77</xdr:row>
      <xdr:rowOff>112938</xdr:rowOff>
    </xdr:to>
    <xdr:pic>
      <xdr:nvPicPr>
        <xdr:cNvPr id="36" name="Image 3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42759" y="14060260"/>
          <a:ext cx="800100" cy="806903"/>
        </a:xfrm>
        <a:prstGeom prst="rect">
          <a:avLst/>
        </a:prstGeom>
      </xdr:spPr>
    </xdr:pic>
    <xdr:clientData/>
  </xdr:twoCellAnchor>
  <xdr:twoCellAnchor editAs="oneCell">
    <xdr:from>
      <xdr:col>7</xdr:col>
      <xdr:colOff>9525</xdr:colOff>
      <xdr:row>170</xdr:row>
      <xdr:rowOff>2723</xdr:rowOff>
    </xdr:from>
    <xdr:to>
      <xdr:col>7</xdr:col>
      <xdr:colOff>733425</xdr:colOff>
      <xdr:row>177</xdr:row>
      <xdr:rowOff>160952</xdr:rowOff>
    </xdr:to>
    <xdr:pic>
      <xdr:nvPicPr>
        <xdr:cNvPr id="37" name="Image 3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95950" y="37235948"/>
          <a:ext cx="723900" cy="1491729"/>
        </a:xfrm>
        <a:prstGeom prst="rect">
          <a:avLst/>
        </a:prstGeom>
      </xdr:spPr>
    </xdr:pic>
    <xdr:clientData/>
  </xdr:twoCellAnchor>
  <xdr:twoCellAnchor editAs="oneCell">
    <xdr:from>
      <xdr:col>4</xdr:col>
      <xdr:colOff>390526</xdr:colOff>
      <xdr:row>202</xdr:row>
      <xdr:rowOff>59872</xdr:rowOff>
    </xdr:from>
    <xdr:to>
      <xdr:col>5</xdr:col>
      <xdr:colOff>204107</xdr:colOff>
      <xdr:row>206</xdr:row>
      <xdr:rowOff>297374</xdr:rowOff>
    </xdr:to>
    <xdr:pic>
      <xdr:nvPicPr>
        <xdr:cNvPr id="38" name="Image 3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790951" y="41388847"/>
          <a:ext cx="575581" cy="1018552"/>
        </a:xfrm>
        <a:prstGeom prst="rect">
          <a:avLst/>
        </a:prstGeom>
      </xdr:spPr>
    </xdr:pic>
    <xdr:clientData/>
  </xdr:twoCellAnchor>
  <xdr:twoCellAnchor editAs="oneCell">
    <xdr:from>
      <xdr:col>6</xdr:col>
      <xdr:colOff>299357</xdr:colOff>
      <xdr:row>209</xdr:row>
      <xdr:rowOff>393246</xdr:rowOff>
    </xdr:from>
    <xdr:to>
      <xdr:col>7</xdr:col>
      <xdr:colOff>294825</xdr:colOff>
      <xdr:row>217</xdr:row>
      <xdr:rowOff>24493</xdr:rowOff>
    </xdr:to>
    <xdr:pic>
      <xdr:nvPicPr>
        <xdr:cNvPr id="39" name="Image 38"/>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37527"/>
        <a:stretch/>
      </xdr:blipFill>
      <xdr:spPr>
        <a:xfrm>
          <a:off x="5223782" y="43074771"/>
          <a:ext cx="757468" cy="1364797"/>
        </a:xfrm>
        <a:prstGeom prst="rect">
          <a:avLst/>
        </a:prstGeom>
      </xdr:spPr>
    </xdr:pic>
    <xdr:clientData/>
  </xdr:twoCellAnchor>
  <xdr:twoCellAnchor editAs="oneCell">
    <xdr:from>
      <xdr:col>7</xdr:col>
      <xdr:colOff>13610</xdr:colOff>
      <xdr:row>109</xdr:row>
      <xdr:rowOff>40820</xdr:rowOff>
    </xdr:from>
    <xdr:to>
      <xdr:col>7</xdr:col>
      <xdr:colOff>711736</xdr:colOff>
      <xdr:row>112</xdr:row>
      <xdr:rowOff>61231</xdr:rowOff>
    </xdr:to>
    <xdr:pic>
      <xdr:nvPicPr>
        <xdr:cNvPr id="40" name="Image 39"/>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700035" y="21938795"/>
          <a:ext cx="698126" cy="810986"/>
        </a:xfrm>
        <a:prstGeom prst="rect">
          <a:avLst/>
        </a:prstGeom>
      </xdr:spPr>
    </xdr:pic>
    <xdr:clientData/>
  </xdr:twoCellAnchor>
  <xdr:twoCellAnchor editAs="oneCell">
    <xdr:from>
      <xdr:col>7</xdr:col>
      <xdr:colOff>27214</xdr:colOff>
      <xdr:row>115</xdr:row>
      <xdr:rowOff>50348</xdr:rowOff>
    </xdr:from>
    <xdr:to>
      <xdr:col>7</xdr:col>
      <xdr:colOff>750273</xdr:colOff>
      <xdr:row>118</xdr:row>
      <xdr:rowOff>118384</xdr:rowOff>
    </xdr:to>
    <xdr:pic>
      <xdr:nvPicPr>
        <xdr:cNvPr id="41" name="Image 4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713639" y="23358023"/>
          <a:ext cx="723059" cy="849086"/>
        </a:xfrm>
        <a:prstGeom prst="rect">
          <a:avLst/>
        </a:prstGeom>
      </xdr:spPr>
    </xdr:pic>
    <xdr:clientData/>
  </xdr:twoCellAnchor>
  <xdr:twoCellAnchor editAs="oneCell">
    <xdr:from>
      <xdr:col>6</xdr:col>
      <xdr:colOff>866646</xdr:colOff>
      <xdr:row>130</xdr:row>
      <xdr:rowOff>523879</xdr:rowOff>
    </xdr:from>
    <xdr:to>
      <xdr:col>8</xdr:col>
      <xdr:colOff>38088</xdr:colOff>
      <xdr:row>133</xdr:row>
      <xdr:rowOff>257175</xdr:rowOff>
    </xdr:to>
    <xdr:pic>
      <xdr:nvPicPr>
        <xdr:cNvPr id="42" name="Image 4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476871" y="27641554"/>
          <a:ext cx="904992" cy="904871"/>
        </a:xfrm>
        <a:prstGeom prst="rect">
          <a:avLst/>
        </a:prstGeom>
      </xdr:spPr>
    </xdr:pic>
    <xdr:clientData/>
  </xdr:twoCellAnchor>
  <xdr:twoCellAnchor editAs="oneCell">
    <xdr:from>
      <xdr:col>7</xdr:col>
      <xdr:colOff>1</xdr:colOff>
      <xdr:row>149</xdr:row>
      <xdr:rowOff>207163</xdr:rowOff>
    </xdr:from>
    <xdr:to>
      <xdr:col>8</xdr:col>
      <xdr:colOff>38101</xdr:colOff>
      <xdr:row>153</xdr:row>
      <xdr:rowOff>101924</xdr:rowOff>
    </xdr:to>
    <xdr:pic>
      <xdr:nvPicPr>
        <xdr:cNvPr id="43" name="Image 4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86426" y="32982688"/>
          <a:ext cx="800100" cy="894886"/>
        </a:xfrm>
        <a:prstGeom prst="rect">
          <a:avLst/>
        </a:prstGeom>
      </xdr:spPr>
    </xdr:pic>
    <xdr:clientData/>
  </xdr:twoCellAnchor>
  <xdr:twoCellAnchor editAs="oneCell">
    <xdr:from>
      <xdr:col>7</xdr:col>
      <xdr:colOff>13608</xdr:colOff>
      <xdr:row>120</xdr:row>
      <xdr:rowOff>166008</xdr:rowOff>
    </xdr:from>
    <xdr:to>
      <xdr:col>7</xdr:col>
      <xdr:colOff>739260</xdr:colOff>
      <xdr:row>124</xdr:row>
      <xdr:rowOff>160565</xdr:rowOff>
    </xdr:to>
    <xdr:pic>
      <xdr:nvPicPr>
        <xdr:cNvPr id="44" name="Image 4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700033" y="24635733"/>
          <a:ext cx="725652" cy="1013732"/>
        </a:xfrm>
        <a:prstGeom prst="rect">
          <a:avLst/>
        </a:prstGeom>
      </xdr:spPr>
    </xdr:pic>
    <xdr:clientData/>
  </xdr:twoCellAnchor>
  <xdr:twoCellAnchor editAs="oneCell">
    <xdr:from>
      <xdr:col>6</xdr:col>
      <xdr:colOff>231321</xdr:colOff>
      <xdr:row>222</xdr:row>
      <xdr:rowOff>304800</xdr:rowOff>
    </xdr:from>
    <xdr:to>
      <xdr:col>7</xdr:col>
      <xdr:colOff>113055</xdr:colOff>
      <xdr:row>226</xdr:row>
      <xdr:rowOff>10886</xdr:rowOff>
    </xdr:to>
    <xdr:pic>
      <xdr:nvPicPr>
        <xdr:cNvPr id="45" name="Image 44"/>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61074"/>
        <a:stretch/>
      </xdr:blipFill>
      <xdr:spPr>
        <a:xfrm>
          <a:off x="5155746" y="45491400"/>
          <a:ext cx="643734" cy="715736"/>
        </a:xfrm>
        <a:prstGeom prst="rect">
          <a:avLst/>
        </a:prstGeom>
      </xdr:spPr>
    </xdr:pic>
    <xdr:clientData/>
  </xdr:twoCellAnchor>
  <xdr:twoCellAnchor editAs="oneCell">
    <xdr:from>
      <xdr:col>4</xdr:col>
      <xdr:colOff>323851</xdr:colOff>
      <xdr:row>221</xdr:row>
      <xdr:rowOff>31297</xdr:rowOff>
    </xdr:from>
    <xdr:to>
      <xdr:col>5</xdr:col>
      <xdr:colOff>319319</xdr:colOff>
      <xdr:row>223</xdr:row>
      <xdr:rowOff>187778</xdr:rowOff>
    </xdr:to>
    <xdr:pic>
      <xdr:nvPicPr>
        <xdr:cNvPr id="46" name="Image 45"/>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26890" b="37527"/>
        <a:stretch/>
      </xdr:blipFill>
      <xdr:spPr>
        <a:xfrm>
          <a:off x="3724276" y="46732372"/>
          <a:ext cx="757468" cy="775606"/>
        </a:xfrm>
        <a:prstGeom prst="rect">
          <a:avLst/>
        </a:prstGeom>
      </xdr:spPr>
    </xdr:pic>
    <xdr:clientData/>
  </xdr:twoCellAnchor>
  <xdr:twoCellAnchor>
    <xdr:from>
      <xdr:col>0</xdr:col>
      <xdr:colOff>0</xdr:colOff>
      <xdr:row>0</xdr:row>
      <xdr:rowOff>0</xdr:rowOff>
    </xdr:from>
    <xdr:to>
      <xdr:col>7</xdr:col>
      <xdr:colOff>729612</xdr:colOff>
      <xdr:row>7</xdr:row>
      <xdr:rowOff>47625</xdr:rowOff>
    </xdr:to>
    <xdr:grpSp>
      <xdr:nvGrpSpPr>
        <xdr:cNvPr id="60" name="Groupe 59"/>
        <xdr:cNvGrpSpPr>
          <a:grpSpLocks noChangeAspect="1"/>
        </xdr:cNvGrpSpPr>
      </xdr:nvGrpSpPr>
      <xdr:grpSpPr>
        <a:xfrm>
          <a:off x="0" y="0"/>
          <a:ext cx="7206612" cy="1381125"/>
          <a:chOff x="6038850" y="161925"/>
          <a:chExt cx="7531100" cy="1621155"/>
        </a:xfrm>
      </xdr:grpSpPr>
      <xdr:pic>
        <xdr:nvPicPr>
          <xdr:cNvPr id="61" name="Image 60"/>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38850" y="161925"/>
            <a:ext cx="7531100" cy="1621155"/>
          </a:xfrm>
          <a:prstGeom prst="rect">
            <a:avLst/>
          </a:prstGeom>
        </xdr:spPr>
      </xdr:pic>
      <xdr:pic>
        <xdr:nvPicPr>
          <xdr:cNvPr id="62" name="Image 6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1929110" y="1083945"/>
            <a:ext cx="1505585" cy="521335"/>
          </a:xfrm>
          <a:prstGeom prst="rect">
            <a:avLst/>
          </a:prstGeom>
        </xdr:spPr>
      </xdr:pic>
      <xdr:pic>
        <xdr:nvPicPr>
          <xdr:cNvPr id="63" name="Image 62" descr="http://www.alec-grenoble.org/images/SIT_ALEC/logo.png"/>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385425" y="1085215"/>
            <a:ext cx="1388745" cy="471170"/>
          </a:xfrm>
          <a:prstGeom prst="rect">
            <a:avLst/>
          </a:prstGeom>
          <a:noFill/>
          <a:ln>
            <a:noFill/>
          </a:ln>
        </xdr:spPr>
      </xdr:pic>
      <xdr:sp macro="" textlink="">
        <xdr:nvSpPr>
          <xdr:cNvPr id="64" name="Zone de texte 2"/>
          <xdr:cNvSpPr txBox="1">
            <a:spLocks noChangeArrowheads="1"/>
          </xdr:cNvSpPr>
        </xdr:nvSpPr>
        <xdr:spPr bwMode="auto">
          <a:xfrm>
            <a:off x="8912207" y="1171575"/>
            <a:ext cx="1404003" cy="29273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1000">
                <a:effectLst/>
                <a:latin typeface="Calibri" panose="020F0502020204030204" pitchFamily="34" charset="0"/>
                <a:ea typeface="Calibri" panose="020F0502020204030204" pitchFamily="34" charset="0"/>
                <a:cs typeface="Times New Roman" panose="02020603050405020304" pitchFamily="18" charset="0"/>
              </a:rPr>
              <a:t>Service porté par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200025</xdr:colOff>
      <xdr:row>232</xdr:row>
      <xdr:rowOff>171450</xdr:rowOff>
    </xdr:from>
    <xdr:to>
      <xdr:col>7</xdr:col>
      <xdr:colOff>590550</xdr:colOff>
      <xdr:row>251</xdr:row>
      <xdr:rowOff>159453</xdr:rowOff>
    </xdr:to>
    <xdr:grpSp>
      <xdr:nvGrpSpPr>
        <xdr:cNvPr id="73" name="Groupe 72"/>
        <xdr:cNvGrpSpPr/>
      </xdr:nvGrpSpPr>
      <xdr:grpSpPr>
        <a:xfrm>
          <a:off x="200025" y="49387125"/>
          <a:ext cx="6867525" cy="3607503"/>
          <a:chOff x="323850" y="39804975"/>
          <a:chExt cx="6076950" cy="3607503"/>
        </a:xfrm>
      </xdr:grpSpPr>
      <xdr:sp macro="" textlink="">
        <xdr:nvSpPr>
          <xdr:cNvPr id="74" name="ZoneTexte 73"/>
          <xdr:cNvSpPr txBox="1"/>
        </xdr:nvSpPr>
        <xdr:spPr>
          <a:xfrm>
            <a:off x="831849" y="42193279"/>
            <a:ext cx="5207001" cy="1219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fr-FR" sz="1200" b="1">
                <a:effectLst/>
                <a:latin typeface="Calibri" panose="020F0502020204030204" pitchFamily="34" charset="0"/>
                <a:ea typeface="Calibri" panose="020F0502020204030204" pitchFamily="34" charset="0"/>
                <a:cs typeface="Times New Roman" panose="02020603050405020304" pitchFamily="18" charset="0"/>
              </a:rPr>
              <a:t>ESPACE INFO ENERGIE DE L’ISERE</a:t>
            </a:r>
            <a:endParaRPr lang="fr-FR" sz="12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r>
              <a:rPr lang="fr-FR" sz="1200">
                <a:effectLst/>
                <a:latin typeface="Calibri" panose="020F0502020204030204" pitchFamily="34" charset="0"/>
                <a:ea typeface="Calibri" panose="020F0502020204030204" pitchFamily="34" charset="0"/>
                <a:cs typeface="Times New Roman" panose="02020603050405020304" pitchFamily="18" charset="0"/>
              </a:rPr>
              <a:t>14 avenue Benoît Frachon – 38400 Saint-Martin-d’Hères</a:t>
            </a:r>
          </a:p>
          <a:p>
            <a:pPr algn="ctr">
              <a:spcAft>
                <a:spcPts val="0"/>
              </a:spcAft>
            </a:pPr>
            <a:r>
              <a:rPr lang="fr-FR" sz="1200">
                <a:effectLst/>
                <a:latin typeface="Calibri" panose="020F0502020204030204" pitchFamily="34" charset="0"/>
                <a:ea typeface="Calibri" panose="020F0502020204030204" pitchFamily="34" charset="0"/>
                <a:cs typeface="Times New Roman" panose="02020603050405020304" pitchFamily="18" charset="0"/>
              </a:rPr>
              <a:t>Antenne Nord-Isère : 4 avenue Ambroise Genin – 38300 Bourgoin-Jallieu</a:t>
            </a:r>
          </a:p>
          <a:p>
            <a:pPr algn="ctr">
              <a:spcAft>
                <a:spcPts val="0"/>
              </a:spcAft>
            </a:pPr>
            <a:r>
              <a:rPr lang="fr-FR" sz="1200">
                <a:effectLst/>
                <a:latin typeface="Calibri" panose="020F0502020204030204" pitchFamily="34" charset="0"/>
                <a:ea typeface="Calibri" panose="020F0502020204030204" pitchFamily="34" charset="0"/>
                <a:cs typeface="Times New Roman" panose="02020603050405020304" pitchFamily="18" charset="0"/>
              </a:rPr>
              <a:t>04 76 14 00 10</a:t>
            </a:r>
            <a:r>
              <a:rPr kumimoji="0" lang="fr-FR" sz="1200" b="1" i="0" u="none" strike="noStrike" kern="0" cap="none" spc="0" normalizeH="0" baseline="0" noProof="0">
                <a:ln>
                  <a:noFill/>
                </a:ln>
                <a:solidFill>
                  <a:prstClr val="black"/>
                </a:solidFill>
                <a:effectLst/>
                <a:uLnTx/>
                <a:uFillTx/>
                <a:latin typeface="+mn-lt"/>
                <a:ea typeface="+mn-ea"/>
                <a:cs typeface="+mn-cs"/>
              </a:rPr>
              <a:t> </a:t>
            </a:r>
            <a:r>
              <a:rPr kumimoji="0" lang="fr-FR" sz="1200" b="0" i="0" u="sng" strike="noStrike" kern="0" cap="none" spc="0" normalizeH="0" baseline="0" noProof="0">
                <a:ln>
                  <a:noFill/>
                </a:ln>
                <a:solidFill>
                  <a:srgbClr val="0000FF"/>
                </a:solidFill>
                <a:effectLst/>
                <a:uLnTx/>
                <a:uFillTx/>
                <a:latin typeface="+mn-lt"/>
                <a:ea typeface="+mn-ea"/>
                <a:cs typeface="+mn-cs"/>
              </a:rPr>
              <a:t>contact@infoenergie38.org</a:t>
            </a:r>
          </a:p>
          <a:p>
            <a:pPr algn="ctr">
              <a:spcAft>
                <a:spcPts val="0"/>
              </a:spcAft>
            </a:pPr>
            <a:endParaRPr kumimoji="0" lang="fr-FR" sz="800" b="0" i="0" u="sng" strike="noStrike" kern="0" cap="none" spc="0" normalizeH="0" baseline="0" noProof="0">
              <a:ln>
                <a:noFill/>
              </a:ln>
              <a:solidFill>
                <a:srgbClr val="0000FF"/>
              </a:solidFill>
              <a:effectLst/>
              <a:uLnTx/>
              <a:uFillTx/>
              <a:latin typeface="+mn-lt"/>
              <a:ea typeface="+mn-ea"/>
              <a:cs typeface="+mn-cs"/>
            </a:endParaRPr>
          </a:p>
          <a:p>
            <a:pPr algn="ctr"/>
            <a:r>
              <a:rPr lang="fr-FR" sz="1200" i="1"/>
              <a:t>(Accueil téléphonique</a:t>
            </a:r>
            <a:r>
              <a:rPr lang="fr-FR" sz="1200" i="1" baseline="0"/>
              <a:t> </a:t>
            </a:r>
            <a:r>
              <a:rPr lang="fr-FR" sz="1200" i="1"/>
              <a:t>du lundi au vendredi</a:t>
            </a:r>
            <a:r>
              <a:rPr lang="fr-FR" sz="1200" i="1" baseline="0"/>
              <a:t> </a:t>
            </a:r>
            <a:r>
              <a:rPr lang="fr-FR" sz="1200" i="1"/>
              <a:t>de 9h à 12h30 et 14h00 à 18h00)</a:t>
            </a:r>
          </a:p>
        </xdr:txBody>
      </xdr:sp>
      <xdr:grpSp>
        <xdr:nvGrpSpPr>
          <xdr:cNvPr id="75" name="Groupe 74"/>
          <xdr:cNvGrpSpPr/>
        </xdr:nvGrpSpPr>
        <xdr:grpSpPr>
          <a:xfrm>
            <a:off x="323850" y="39804975"/>
            <a:ext cx="6076950" cy="1971052"/>
            <a:chOff x="323850" y="39804975"/>
            <a:chExt cx="6076950" cy="1971052"/>
          </a:xfrm>
        </xdr:grpSpPr>
        <xdr:sp macro="" textlink="">
          <xdr:nvSpPr>
            <xdr:cNvPr id="76" name="ZoneTexte 75"/>
            <xdr:cNvSpPr txBox="1"/>
          </xdr:nvSpPr>
          <xdr:spPr>
            <a:xfrm>
              <a:off x="323850" y="39804975"/>
              <a:ext cx="6076950" cy="197105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Les missions de notre association sont de sensibiliser le grand public</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et les collectivités à l’utilisation rationnelle de l’énergie,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et de favoriser le développement des énergies renouvelables.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N'hésitez pas à contacter à nouveau les conseillers de l’Espace Info-Energie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ils peuvent vous apporter une information objective et gratuite.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Nous vous invitons aussi à consulter notre site (                                            ) et le site de l'ADEME</a:t>
              </a:r>
              <a:b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b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                            ). Aussi, vous êtes conviés aux diverses manifestations organisées par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l’Espace Info Energie de l'Isère, consultables sur l’agenda de notre site internet.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xdr:txBody>
        </xdr:sp>
        <xdr:sp macro="" textlink="">
          <xdr:nvSpPr>
            <xdr:cNvPr id="77" name="ZoneTexte 76">
              <a:hlinkClick xmlns:r="http://schemas.openxmlformats.org/officeDocument/2006/relationships" r:id="rId17"/>
            </xdr:cNvPr>
            <xdr:cNvSpPr txBox="1"/>
          </xdr:nvSpPr>
          <xdr:spPr>
            <a:xfrm>
              <a:off x="3324225" y="40843200"/>
              <a:ext cx="16719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sng" strike="noStrike" kern="0" cap="none" spc="0" normalizeH="0" baseline="0">
                  <a:ln>
                    <a:noFill/>
                  </a:ln>
                  <a:solidFill>
                    <a:srgbClr val="0000FF"/>
                  </a:solidFill>
                  <a:effectLst/>
                  <a:uLnTx/>
                  <a:uFillTx/>
                  <a:latin typeface="+mn-lt"/>
                  <a:ea typeface="+mn-ea"/>
                  <a:cs typeface="+mn-cs"/>
                </a:rPr>
                <a:t>www.infoenergie38.org</a:t>
              </a:r>
            </a:p>
          </xdr:txBody>
        </xdr:sp>
        <xdr:sp macro="" textlink="">
          <xdr:nvSpPr>
            <xdr:cNvPr id="78" name="ZoneTexte 77">
              <a:hlinkClick xmlns:r="http://schemas.openxmlformats.org/officeDocument/2006/relationships" r:id="rId18"/>
            </xdr:cNvPr>
            <xdr:cNvSpPr txBox="1"/>
          </xdr:nvSpPr>
          <xdr:spPr>
            <a:xfrm>
              <a:off x="857250" y="41024175"/>
              <a:ext cx="112370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sng" strike="noStrike" kern="0" cap="none" spc="0" normalizeH="0" baseline="0">
                  <a:ln>
                    <a:noFill/>
                  </a:ln>
                  <a:solidFill>
                    <a:srgbClr val="0000FF"/>
                  </a:solidFill>
                  <a:effectLst/>
                  <a:uLnTx/>
                  <a:uFillTx/>
                  <a:latin typeface="+mn-lt"/>
                  <a:ea typeface="+mn-ea"/>
                  <a:cs typeface="+mn-cs"/>
                </a:rPr>
                <a:t>www.ademe.fr</a:t>
              </a:r>
            </a:p>
          </xdr:txBody>
        </xdr:sp>
      </xdr:grpSp>
    </xdr:grpSp>
    <xdr:clientData/>
  </xdr:twoCellAnchor>
  <xdr:twoCellAnchor>
    <xdr:from>
      <xdr:col>0</xdr:col>
      <xdr:colOff>123825</xdr:colOff>
      <xdr:row>64</xdr:row>
      <xdr:rowOff>28575</xdr:rowOff>
    </xdr:from>
    <xdr:to>
      <xdr:col>0</xdr:col>
      <xdr:colOff>266700</xdr:colOff>
      <xdr:row>64</xdr:row>
      <xdr:rowOff>190500</xdr:rowOff>
    </xdr:to>
    <xdr:grpSp>
      <xdr:nvGrpSpPr>
        <xdr:cNvPr id="31" name="Groupe 30"/>
        <xdr:cNvGrpSpPr/>
      </xdr:nvGrpSpPr>
      <xdr:grpSpPr>
        <a:xfrm>
          <a:off x="123825" y="12601575"/>
          <a:ext cx="142875" cy="161925"/>
          <a:chOff x="95250" y="12220575"/>
          <a:chExt cx="142875" cy="161925"/>
        </a:xfrm>
      </xdr:grpSpPr>
      <xdr:cxnSp macro="">
        <xdr:nvCxnSpPr>
          <xdr:cNvPr id="29" name="Connecteur droit 28"/>
          <xdr:cNvCxnSpPr/>
        </xdr:nvCxnSpPr>
        <xdr:spPr>
          <a:xfrm>
            <a:off x="95250" y="12220575"/>
            <a:ext cx="142875" cy="142875"/>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 name="Connecteur droit 55"/>
          <xdr:cNvCxnSpPr/>
        </xdr:nvCxnSpPr>
        <xdr:spPr>
          <a:xfrm flipH="1">
            <a:off x="95251" y="12230100"/>
            <a:ext cx="133349" cy="152400"/>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114300</xdr:colOff>
      <xdr:row>79</xdr:row>
      <xdr:rowOff>28575</xdr:rowOff>
    </xdr:from>
    <xdr:to>
      <xdr:col>0</xdr:col>
      <xdr:colOff>257175</xdr:colOff>
      <xdr:row>79</xdr:row>
      <xdr:rowOff>190500</xdr:rowOff>
    </xdr:to>
    <xdr:grpSp>
      <xdr:nvGrpSpPr>
        <xdr:cNvPr id="59" name="Groupe 58"/>
        <xdr:cNvGrpSpPr/>
      </xdr:nvGrpSpPr>
      <xdr:grpSpPr>
        <a:xfrm>
          <a:off x="114300" y="15811500"/>
          <a:ext cx="142875" cy="161925"/>
          <a:chOff x="95250" y="12220575"/>
          <a:chExt cx="142875" cy="161925"/>
        </a:xfrm>
      </xdr:grpSpPr>
      <xdr:cxnSp macro="">
        <xdr:nvCxnSpPr>
          <xdr:cNvPr id="65" name="Connecteur droit 64"/>
          <xdr:cNvCxnSpPr/>
        </xdr:nvCxnSpPr>
        <xdr:spPr>
          <a:xfrm>
            <a:off x="95250" y="12220575"/>
            <a:ext cx="142875" cy="142875"/>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6" name="Connecteur droit 65"/>
          <xdr:cNvCxnSpPr/>
        </xdr:nvCxnSpPr>
        <xdr:spPr>
          <a:xfrm flipH="1">
            <a:off x="95251" y="12230100"/>
            <a:ext cx="133349" cy="152400"/>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114300</xdr:colOff>
      <xdr:row>130</xdr:row>
      <xdr:rowOff>209550</xdr:rowOff>
    </xdr:from>
    <xdr:to>
      <xdr:col>0</xdr:col>
      <xdr:colOff>257175</xdr:colOff>
      <xdr:row>130</xdr:row>
      <xdr:rowOff>371475</xdr:rowOff>
    </xdr:to>
    <xdr:grpSp>
      <xdr:nvGrpSpPr>
        <xdr:cNvPr id="67" name="Groupe 66"/>
        <xdr:cNvGrpSpPr/>
      </xdr:nvGrpSpPr>
      <xdr:grpSpPr>
        <a:xfrm>
          <a:off x="114300" y="27327225"/>
          <a:ext cx="142875" cy="161925"/>
          <a:chOff x="95250" y="12220575"/>
          <a:chExt cx="142875" cy="161925"/>
        </a:xfrm>
      </xdr:grpSpPr>
      <xdr:cxnSp macro="">
        <xdr:nvCxnSpPr>
          <xdr:cNvPr id="68" name="Connecteur droit 67"/>
          <xdr:cNvCxnSpPr/>
        </xdr:nvCxnSpPr>
        <xdr:spPr>
          <a:xfrm>
            <a:off x="95250" y="12220575"/>
            <a:ext cx="142875" cy="142875"/>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9" name="Connecteur droit 68"/>
          <xdr:cNvCxnSpPr/>
        </xdr:nvCxnSpPr>
        <xdr:spPr>
          <a:xfrm flipH="1">
            <a:off x="95251" y="12230100"/>
            <a:ext cx="133349" cy="152400"/>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114300</xdr:colOff>
      <xdr:row>150</xdr:row>
      <xdr:rowOff>28575</xdr:rowOff>
    </xdr:from>
    <xdr:to>
      <xdr:col>0</xdr:col>
      <xdr:colOff>257175</xdr:colOff>
      <xdr:row>150</xdr:row>
      <xdr:rowOff>190500</xdr:rowOff>
    </xdr:to>
    <xdr:grpSp>
      <xdr:nvGrpSpPr>
        <xdr:cNvPr id="70" name="Groupe 69"/>
        <xdr:cNvGrpSpPr/>
      </xdr:nvGrpSpPr>
      <xdr:grpSpPr>
        <a:xfrm>
          <a:off x="114300" y="32689800"/>
          <a:ext cx="142875" cy="161925"/>
          <a:chOff x="95250" y="12220575"/>
          <a:chExt cx="142875" cy="161925"/>
        </a:xfrm>
      </xdr:grpSpPr>
      <xdr:cxnSp macro="">
        <xdr:nvCxnSpPr>
          <xdr:cNvPr id="71" name="Connecteur droit 70"/>
          <xdr:cNvCxnSpPr/>
        </xdr:nvCxnSpPr>
        <xdr:spPr>
          <a:xfrm>
            <a:off x="95250" y="12220575"/>
            <a:ext cx="142875" cy="142875"/>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2" name="Connecteur droit 71"/>
          <xdr:cNvCxnSpPr/>
        </xdr:nvCxnSpPr>
        <xdr:spPr>
          <a:xfrm flipH="1">
            <a:off x="95251" y="12230100"/>
            <a:ext cx="133349" cy="152400"/>
          </a:xfrm>
          <a:prstGeom prst="line">
            <a:avLst/>
          </a:prstGeom>
          <a:ln w="1270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3816</xdr:colOff>
      <xdr:row>8</xdr:row>
      <xdr:rowOff>85725</xdr:rowOff>
    </xdr:from>
    <xdr:ext cx="2881622" cy="981075"/>
    <xdr:sp macro="" textlink="">
      <xdr:nvSpPr>
        <xdr:cNvPr id="2" name="Rectangle 1"/>
        <xdr:cNvSpPr/>
      </xdr:nvSpPr>
      <xdr:spPr>
        <a:xfrm>
          <a:off x="1880241" y="1609725"/>
          <a:ext cx="2881622" cy="981075"/>
        </a:xfrm>
        <a:prstGeom prst="rect">
          <a:avLst/>
        </a:prstGeom>
        <a:noFill/>
      </xdr:spPr>
      <xdr:txBody>
        <a:bodyPr wrap="none" lIns="91440" tIns="45720" rIns="91440" bIns="45720">
          <a:noAutofit/>
        </a:bodyPr>
        <a:lstStyle/>
        <a:p>
          <a:pPr algn="ctr"/>
          <a:r>
            <a:rPr lang="fr-FR" sz="5400" b="0" cap="none" spc="0">
              <a:ln w="0"/>
              <a:gradFill>
                <a:gsLst>
                  <a:gs pos="21000">
                    <a:srgbClr val="53575C"/>
                  </a:gs>
                  <a:gs pos="88000">
                    <a:srgbClr val="C5C7CA"/>
                  </a:gs>
                </a:gsLst>
                <a:lin ang="5400000"/>
              </a:gradFill>
              <a:effectLst/>
            </a:rPr>
            <a:t>Conso-Kit</a:t>
          </a:r>
        </a:p>
      </xdr:txBody>
    </xdr:sp>
    <xdr:clientData/>
  </xdr:oneCellAnchor>
  <xdr:oneCellAnchor>
    <xdr:from>
      <xdr:col>0</xdr:col>
      <xdr:colOff>304800</xdr:colOff>
      <xdr:row>36</xdr:row>
      <xdr:rowOff>187544</xdr:rowOff>
    </xdr:from>
    <xdr:ext cx="6076950" cy="2722540"/>
    <xdr:sp macro="" textlink="">
      <xdr:nvSpPr>
        <xdr:cNvPr id="5" name="ZoneTexte 4"/>
        <xdr:cNvSpPr txBox="1"/>
      </xdr:nvSpPr>
      <xdr:spPr>
        <a:xfrm>
          <a:off x="304800" y="7102694"/>
          <a:ext cx="6076950" cy="2722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Les Espaces Info Energie, soutenus par la R</a:t>
          </a: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égion Auvergne Rhone Alpes</a:t>
          </a: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 l'ADEME et les collectivités locales, ont pour objectif d'informer et de conseiller les particuliers de manière objective et gratuite, sur la maîtrise de l'énergie et les énergies renouvelables.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Notez vos </a:t>
          </a:r>
          <a:r>
            <a:rPr kumimoji="0" lang="fr-FR" sz="1200" b="0" i="0" u="none" strike="noStrike" kern="0" cap="none" spc="0" normalizeH="0" baseline="0" noProof="0">
              <a:ln>
                <a:noFill/>
              </a:ln>
              <a:solidFill>
                <a:sysClr val="windowText" lastClr="000000"/>
              </a:solidFill>
              <a:effectLst/>
              <a:uLnTx/>
              <a:uFillTx/>
              <a:latin typeface="+mn-lt"/>
              <a:ea typeface="+mn-ea"/>
              <a:cs typeface="+mn-cs"/>
            </a:rPr>
            <a:t>éventuelles </a:t>
          </a: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questions afin que le conseiller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puisse y répondre lors du retour du matériel.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Dans ce cadre, nous vous proposons cet autodiagnostic afin de mieux comprendre vos consommations d'électricité et d'eau, et de vous guider dans vos choix d'achat de matériel.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Nous vous remercions de bien vouloir remplir ce questionnaire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de la manière la plus complète possible.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Pour tous renseignements complémentaires, n'hésitez pas à contacter l'un de nos conseillers aux coordonnées figurant en fin de document.</a:t>
          </a:r>
          <a:endParaRPr lang="fr-FR" sz="1200">
            <a:latin typeface="Calibri" panose="020F0502020204030204" pitchFamily="34" charset="0"/>
          </a:endParaRPr>
        </a:p>
      </xdr:txBody>
    </xdr:sp>
    <xdr:clientData/>
  </xdr:oneCellAnchor>
  <xdr:oneCellAnchor>
    <xdr:from>
      <xdr:col>0</xdr:col>
      <xdr:colOff>0</xdr:colOff>
      <xdr:row>53</xdr:row>
      <xdr:rowOff>114300</xdr:rowOff>
    </xdr:from>
    <xdr:ext cx="1925014" cy="306815"/>
    <xdr:sp macro="" textlink="">
      <xdr:nvSpPr>
        <xdr:cNvPr id="6" name="ZoneTexte 5"/>
        <xdr:cNvSpPr txBox="1"/>
      </xdr:nvSpPr>
      <xdr:spPr>
        <a:xfrm>
          <a:off x="0" y="10277475"/>
          <a:ext cx="1925014"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Informatique, TV, HiFi</a:t>
          </a:r>
          <a:endParaRPr lang="fr-FR" sz="1200" u="heavy" baseline="0">
            <a:uFill>
              <a:solidFill>
                <a:schemeClr val="accent2"/>
              </a:solidFill>
            </a:uFill>
          </a:endParaRPr>
        </a:p>
      </xdr:txBody>
    </xdr:sp>
    <xdr:clientData/>
  </xdr:oneCellAnchor>
  <xdr:oneCellAnchor>
    <xdr:from>
      <xdr:col>0</xdr:col>
      <xdr:colOff>0</xdr:colOff>
      <xdr:row>92</xdr:row>
      <xdr:rowOff>114300</xdr:rowOff>
    </xdr:from>
    <xdr:ext cx="1633139" cy="306815"/>
    <xdr:sp macro="" textlink="">
      <xdr:nvSpPr>
        <xdr:cNvPr id="7" name="ZoneTexte 6"/>
        <xdr:cNvSpPr txBox="1"/>
      </xdr:nvSpPr>
      <xdr:spPr>
        <a:xfrm>
          <a:off x="0" y="20612100"/>
          <a:ext cx="1633139"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Appareils de lavage</a:t>
          </a:r>
          <a:endParaRPr lang="fr-FR" sz="1200" u="heavy" baseline="0">
            <a:uFill>
              <a:solidFill>
                <a:schemeClr val="accent2"/>
              </a:solidFill>
            </a:uFill>
          </a:endParaRPr>
        </a:p>
      </xdr:txBody>
    </xdr:sp>
    <xdr:clientData/>
  </xdr:oneCellAnchor>
  <xdr:oneCellAnchor>
    <xdr:from>
      <xdr:col>2</xdr:col>
      <xdr:colOff>742950</xdr:colOff>
      <xdr:row>92</xdr:row>
      <xdr:rowOff>95250</xdr:rowOff>
    </xdr:from>
    <xdr:ext cx="3290003" cy="288925"/>
    <xdr:sp macro="" textlink="">
      <xdr:nvSpPr>
        <xdr:cNvPr id="8" name="ZoneTexte 7"/>
        <xdr:cNvSpPr txBox="1"/>
      </xdr:nvSpPr>
      <xdr:spPr>
        <a:xfrm>
          <a:off x="2619375" y="20593050"/>
          <a:ext cx="3290003"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consommation)</a:t>
          </a:r>
          <a:r>
            <a:rPr lang="fr-FR"/>
            <a:t> </a:t>
          </a:r>
          <a:endParaRPr lang="fr-FR" sz="1100"/>
        </a:p>
      </xdr:txBody>
    </xdr:sp>
    <xdr:clientData/>
  </xdr:oneCellAnchor>
  <xdr:oneCellAnchor>
    <xdr:from>
      <xdr:col>2</xdr:col>
      <xdr:colOff>733425</xdr:colOff>
      <xdr:row>53</xdr:row>
      <xdr:rowOff>95250</xdr:rowOff>
    </xdr:from>
    <xdr:ext cx="3004220" cy="288925"/>
    <xdr:sp macro="" textlink="">
      <xdr:nvSpPr>
        <xdr:cNvPr id="9" name="ZoneTexte 8"/>
        <xdr:cNvSpPr txBox="1"/>
      </xdr:nvSpPr>
      <xdr:spPr>
        <a:xfrm>
          <a:off x="2609850" y="10258425"/>
          <a:ext cx="3004220"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puissance)</a:t>
          </a:r>
          <a:r>
            <a:rPr lang="fr-FR"/>
            <a:t> </a:t>
          </a:r>
          <a:endParaRPr lang="fr-FR" sz="1100"/>
        </a:p>
      </xdr:txBody>
    </xdr:sp>
    <xdr:clientData/>
  </xdr:oneCellAnchor>
  <xdr:oneCellAnchor>
    <xdr:from>
      <xdr:col>0</xdr:col>
      <xdr:colOff>0</xdr:colOff>
      <xdr:row>113</xdr:row>
      <xdr:rowOff>114300</xdr:rowOff>
    </xdr:from>
    <xdr:ext cx="1544012" cy="306815"/>
    <xdr:sp macro="" textlink="">
      <xdr:nvSpPr>
        <xdr:cNvPr id="10" name="ZoneTexte 9"/>
        <xdr:cNvSpPr txBox="1"/>
      </xdr:nvSpPr>
      <xdr:spPr>
        <a:xfrm>
          <a:off x="0" y="24841200"/>
          <a:ext cx="1544012"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Appareils de froid</a:t>
          </a:r>
          <a:endParaRPr lang="fr-FR" sz="1200" u="heavy" baseline="0">
            <a:uFill>
              <a:solidFill>
                <a:schemeClr val="accent2"/>
              </a:solidFill>
            </a:uFill>
          </a:endParaRPr>
        </a:p>
      </xdr:txBody>
    </xdr:sp>
    <xdr:clientData/>
  </xdr:oneCellAnchor>
  <xdr:oneCellAnchor>
    <xdr:from>
      <xdr:col>2</xdr:col>
      <xdr:colOff>752475</xdr:colOff>
      <xdr:row>113</xdr:row>
      <xdr:rowOff>95250</xdr:rowOff>
    </xdr:from>
    <xdr:ext cx="3290003" cy="288925"/>
    <xdr:sp macro="" textlink="">
      <xdr:nvSpPr>
        <xdr:cNvPr id="11" name="ZoneTexte 10"/>
        <xdr:cNvSpPr txBox="1"/>
      </xdr:nvSpPr>
      <xdr:spPr>
        <a:xfrm>
          <a:off x="2628900" y="24822150"/>
          <a:ext cx="3290003"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1 (mesure de consommation)</a:t>
          </a:r>
          <a:r>
            <a:rPr lang="fr-FR"/>
            <a:t> </a:t>
          </a:r>
          <a:endParaRPr lang="fr-FR" sz="1100"/>
        </a:p>
      </xdr:txBody>
    </xdr:sp>
    <xdr:clientData/>
  </xdr:oneCellAnchor>
  <xdr:twoCellAnchor>
    <xdr:from>
      <xdr:col>1</xdr:col>
      <xdr:colOff>333375</xdr:colOff>
      <xdr:row>138</xdr:row>
      <xdr:rowOff>66686</xdr:rowOff>
    </xdr:from>
    <xdr:to>
      <xdr:col>7</xdr:col>
      <xdr:colOff>323849</xdr:colOff>
      <xdr:row>147</xdr:row>
      <xdr:rowOff>180982</xdr:rowOff>
    </xdr:to>
    <xdr:grpSp>
      <xdr:nvGrpSpPr>
        <xdr:cNvPr id="12" name="Groupe 11"/>
        <xdr:cNvGrpSpPr/>
      </xdr:nvGrpSpPr>
      <xdr:grpSpPr>
        <a:xfrm>
          <a:off x="704850" y="29241761"/>
          <a:ext cx="6095999" cy="1895471"/>
          <a:chOff x="514350" y="33261300"/>
          <a:chExt cx="5353049" cy="1827315"/>
        </a:xfrm>
      </xdr:grpSpPr>
      <xdr:sp macro="" textlink="">
        <xdr:nvSpPr>
          <xdr:cNvPr id="13" name="ZoneTexte 12"/>
          <xdr:cNvSpPr txBox="1"/>
        </xdr:nvSpPr>
        <xdr:spPr>
          <a:xfrm>
            <a:off x="982218" y="33308928"/>
            <a:ext cx="4866132" cy="4876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Si vous ne connaissez pas le volume de votre congélateur, voici quelques</a:t>
            </a:r>
          </a:p>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correspondances approximatives selon le type et la hauteur ou la longueur :</a:t>
            </a:r>
          </a:p>
          <a:p>
            <a:pPr marL="0" indent="0"/>
            <a:endPar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endParaRPr>
          </a:p>
          <a:p>
            <a:pPr marL="0" indent="0"/>
            <a:endPar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endParaRPr>
          </a:p>
        </xdr:txBody>
      </xdr:sp>
      <xdr:pic>
        <xdr:nvPicPr>
          <xdr:cNvPr id="14" name="Image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33261300"/>
            <a:ext cx="428400" cy="412996"/>
          </a:xfrm>
          <a:prstGeom prst="rect">
            <a:avLst/>
          </a:prstGeom>
        </xdr:spPr>
      </xdr:pic>
      <xdr:sp macro="" textlink="">
        <xdr:nvSpPr>
          <xdr:cNvPr id="15" name="Rectangle 14"/>
          <xdr:cNvSpPr/>
        </xdr:nvSpPr>
        <xdr:spPr>
          <a:xfrm>
            <a:off x="1019174" y="33308932"/>
            <a:ext cx="4848225" cy="17796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xdr:from>
      <xdr:col>0</xdr:col>
      <xdr:colOff>76200</xdr:colOff>
      <xdr:row>121</xdr:row>
      <xdr:rowOff>180987</xdr:rowOff>
    </xdr:from>
    <xdr:to>
      <xdr:col>6</xdr:col>
      <xdr:colOff>152400</xdr:colOff>
      <xdr:row>130</xdr:row>
      <xdr:rowOff>85727</xdr:rowOff>
    </xdr:to>
    <xdr:grpSp>
      <xdr:nvGrpSpPr>
        <xdr:cNvPr id="16" name="Groupe 15"/>
        <xdr:cNvGrpSpPr/>
      </xdr:nvGrpSpPr>
      <xdr:grpSpPr>
        <a:xfrm>
          <a:off x="76200" y="25774662"/>
          <a:ext cx="5686425" cy="1638290"/>
          <a:chOff x="542925" y="28670258"/>
          <a:chExt cx="5000625" cy="1894104"/>
        </a:xfrm>
      </xdr:grpSpPr>
      <xdr:pic>
        <xdr:nvPicPr>
          <xdr:cNvPr id="17" name="Image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2925" y="28670258"/>
            <a:ext cx="426482" cy="495293"/>
          </a:xfrm>
          <a:prstGeom prst="rect">
            <a:avLst/>
          </a:prstGeom>
        </xdr:spPr>
      </xdr:pic>
      <xdr:sp macro="" textlink="">
        <xdr:nvSpPr>
          <xdr:cNvPr id="18" name="ZoneTexte 17"/>
          <xdr:cNvSpPr txBox="1"/>
        </xdr:nvSpPr>
        <xdr:spPr>
          <a:xfrm>
            <a:off x="1067943" y="28719317"/>
            <a:ext cx="4475607" cy="60741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Si vous ne connaissez pas le volume de votre réfrigérateur,</a:t>
            </a:r>
          </a:p>
          <a:p>
            <a:pPr marL="0" indent="0"/>
            <a:r>
              <a:rPr kumimoji="0" lang="fr-FR" sz="1200" b="0" i="0" u="none" strike="noStrike" kern="0" cap="none" spc="0" normalizeH="0" baseline="0">
                <a:ln>
                  <a:noFill/>
                </a:ln>
                <a:solidFill>
                  <a:prstClr val="black"/>
                </a:solidFill>
                <a:effectLst/>
                <a:uLnTx/>
                <a:uFillTx/>
                <a:latin typeface="Calibri" panose="020F0502020204030204" pitchFamily="34" charset="0"/>
                <a:ea typeface="+mn-ea"/>
                <a:cs typeface="+mn-cs"/>
              </a:rPr>
              <a:t>voici quelques correspondances approximatives selon la hauteur :</a:t>
            </a:r>
          </a:p>
        </xdr:txBody>
      </xdr:sp>
      <xdr:sp macro="" textlink="">
        <xdr:nvSpPr>
          <xdr:cNvPr id="19" name="Rectangle 18"/>
          <xdr:cNvSpPr/>
        </xdr:nvSpPr>
        <xdr:spPr>
          <a:xfrm>
            <a:off x="1066800" y="28717874"/>
            <a:ext cx="4210050" cy="184648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oneCellAnchor>
    <xdr:from>
      <xdr:col>0</xdr:col>
      <xdr:colOff>0</xdr:colOff>
      <xdr:row>148</xdr:row>
      <xdr:rowOff>0</xdr:rowOff>
    </xdr:from>
    <xdr:ext cx="857864" cy="306815"/>
    <xdr:sp macro="" textlink="">
      <xdr:nvSpPr>
        <xdr:cNvPr id="20" name="ZoneTexte 19"/>
        <xdr:cNvSpPr txBox="1"/>
      </xdr:nvSpPr>
      <xdr:spPr>
        <a:xfrm>
          <a:off x="0" y="34994850"/>
          <a:ext cx="857864"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Eclairage</a:t>
          </a:r>
          <a:endParaRPr lang="fr-FR" sz="1200" u="heavy" baseline="0">
            <a:uFill>
              <a:solidFill>
                <a:schemeClr val="accent2"/>
              </a:solidFill>
            </a:uFill>
          </a:endParaRPr>
        </a:p>
      </xdr:txBody>
    </xdr:sp>
    <xdr:clientData/>
  </xdr:oneCellAnchor>
  <xdr:twoCellAnchor>
    <xdr:from>
      <xdr:col>4</xdr:col>
      <xdr:colOff>561975</xdr:colOff>
      <xdr:row>150</xdr:row>
      <xdr:rowOff>209550</xdr:rowOff>
    </xdr:from>
    <xdr:to>
      <xdr:col>4</xdr:col>
      <xdr:colOff>740704</xdr:colOff>
      <xdr:row>150</xdr:row>
      <xdr:rowOff>389550</xdr:rowOff>
    </xdr:to>
    <xdr:pic>
      <xdr:nvPicPr>
        <xdr:cNvPr id="23" name="Image 2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62400" y="31489650"/>
          <a:ext cx="178729" cy="180000"/>
        </a:xfrm>
        <a:prstGeom prst="rect">
          <a:avLst/>
        </a:prstGeom>
      </xdr:spPr>
    </xdr:pic>
    <xdr:clientData/>
  </xdr:twoCellAnchor>
  <xdr:twoCellAnchor>
    <xdr:from>
      <xdr:col>1</xdr:col>
      <xdr:colOff>180975</xdr:colOff>
      <xdr:row>172</xdr:row>
      <xdr:rowOff>76226</xdr:rowOff>
    </xdr:from>
    <xdr:to>
      <xdr:col>6</xdr:col>
      <xdr:colOff>213763</xdr:colOff>
      <xdr:row>175</xdr:row>
      <xdr:rowOff>25069</xdr:rowOff>
    </xdr:to>
    <xdr:grpSp>
      <xdr:nvGrpSpPr>
        <xdr:cNvPr id="42" name="Groupe 41"/>
        <xdr:cNvGrpSpPr/>
      </xdr:nvGrpSpPr>
      <xdr:grpSpPr>
        <a:xfrm>
          <a:off x="552450" y="36090251"/>
          <a:ext cx="5271538" cy="729893"/>
          <a:chOff x="504825" y="35318700"/>
          <a:chExt cx="4632441" cy="564121"/>
        </a:xfrm>
      </xdr:grpSpPr>
      <xdr:pic>
        <xdr:nvPicPr>
          <xdr:cNvPr id="21" name="Image 2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35318700"/>
            <a:ext cx="428315" cy="331103"/>
          </a:xfrm>
          <a:prstGeom prst="rect">
            <a:avLst/>
          </a:prstGeom>
        </xdr:spPr>
      </xdr:pic>
      <xdr:sp macro="" textlink="">
        <xdr:nvSpPr>
          <xdr:cNvPr id="24" name="ZoneTexte 23"/>
          <xdr:cNvSpPr txBox="1"/>
        </xdr:nvSpPr>
        <xdr:spPr>
          <a:xfrm>
            <a:off x="1009650" y="35375850"/>
            <a:ext cx="4127616" cy="50697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200" b="1" i="0" u="sng" strike="noStrike" kern="0" cap="none" spc="0" normalizeH="0" baseline="0" noProof="0">
                <a:ln>
                  <a:noFill/>
                </a:ln>
                <a:solidFill>
                  <a:prstClr val="black"/>
                </a:solidFill>
                <a:effectLst/>
                <a:uLnTx/>
                <a:uFillTx/>
                <a:latin typeface="Calibri" panose="020F0502020204030204" pitchFamily="34" charset="0"/>
                <a:ea typeface="+mn-ea"/>
                <a:cs typeface="+mn-cs"/>
              </a:rPr>
              <a:t>Puissance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Si vous avez plusieurs ampoules de même type dans une pièce,</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additionnez les puissances.</a:t>
            </a:r>
            <a:endParaRPr lang="fr-FR" sz="1100"/>
          </a:p>
        </xdr:txBody>
      </xdr:sp>
    </xdr:grpSp>
    <xdr:clientData/>
  </xdr:twoCellAnchor>
  <xdr:oneCellAnchor>
    <xdr:from>
      <xdr:col>1</xdr:col>
      <xdr:colOff>476250</xdr:colOff>
      <xdr:row>14</xdr:row>
      <xdr:rowOff>76200</xdr:rowOff>
    </xdr:from>
    <xdr:ext cx="5095177" cy="530658"/>
    <xdr:sp macro="" textlink="">
      <xdr:nvSpPr>
        <xdr:cNvPr id="25" name="Rectangle 24"/>
        <xdr:cNvSpPr/>
      </xdr:nvSpPr>
      <xdr:spPr>
        <a:xfrm>
          <a:off x="800100" y="2743200"/>
          <a:ext cx="5095177" cy="530658"/>
        </a:xfrm>
        <a:prstGeom prst="rect">
          <a:avLst/>
        </a:prstGeom>
        <a:noFill/>
      </xdr:spPr>
      <xdr:txBody>
        <a:bodyPr wrap="none" lIns="91440" tIns="45720" rIns="91440" bIns="45720">
          <a:spAutoFit/>
        </a:bodyPr>
        <a:lstStyle/>
        <a:p>
          <a:pPr algn="ctr"/>
          <a:r>
            <a:rPr lang="fr-FR" sz="2800" b="1" cap="none" spc="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Fiche de relevés de vos mesures</a:t>
          </a:r>
        </a:p>
      </xdr:txBody>
    </xdr:sp>
    <xdr:clientData/>
  </xdr:oneCellAnchor>
  <xdr:oneCellAnchor>
    <xdr:from>
      <xdr:col>0</xdr:col>
      <xdr:colOff>0</xdr:colOff>
      <xdr:row>176</xdr:row>
      <xdr:rowOff>114300</xdr:rowOff>
    </xdr:from>
    <xdr:ext cx="4499437" cy="306815"/>
    <xdr:sp macro="" textlink="">
      <xdr:nvSpPr>
        <xdr:cNvPr id="26" name="ZoneTexte 25"/>
        <xdr:cNvSpPr txBox="1"/>
      </xdr:nvSpPr>
      <xdr:spPr>
        <a:xfrm>
          <a:off x="0" y="41052750"/>
          <a:ext cx="4499437"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Perte d'énergie liée au stockage de l'eau dans le cumulus</a:t>
          </a:r>
          <a:endParaRPr lang="fr-FR" sz="1200" u="heavy" baseline="0">
            <a:uFill>
              <a:solidFill>
                <a:schemeClr val="accent2"/>
              </a:solidFill>
            </a:uFill>
          </a:endParaRPr>
        </a:p>
      </xdr:txBody>
    </xdr:sp>
    <xdr:clientData/>
  </xdr:oneCellAnchor>
  <xdr:oneCellAnchor>
    <xdr:from>
      <xdr:col>5</xdr:col>
      <xdr:colOff>504825</xdr:colOff>
      <xdr:row>176</xdr:row>
      <xdr:rowOff>152400</xdr:rowOff>
    </xdr:from>
    <xdr:ext cx="1417439" cy="288925"/>
    <xdr:sp macro="" textlink="">
      <xdr:nvSpPr>
        <xdr:cNvPr id="27" name="ZoneTexte 26"/>
        <xdr:cNvSpPr txBox="1"/>
      </xdr:nvSpPr>
      <xdr:spPr>
        <a:xfrm>
          <a:off x="4667250" y="36861750"/>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2</a:t>
          </a:r>
          <a:endParaRPr lang="fr-FR" sz="1100"/>
        </a:p>
      </xdr:txBody>
    </xdr:sp>
    <xdr:clientData/>
  </xdr:oneCellAnchor>
  <xdr:oneCellAnchor>
    <xdr:from>
      <xdr:col>0</xdr:col>
      <xdr:colOff>0</xdr:colOff>
      <xdr:row>182</xdr:row>
      <xdr:rowOff>152400</xdr:rowOff>
    </xdr:from>
    <xdr:ext cx="1674369" cy="306815"/>
    <xdr:sp macro="" textlink="">
      <xdr:nvSpPr>
        <xdr:cNvPr id="28" name="ZoneTexte 27"/>
        <xdr:cNvSpPr txBox="1"/>
      </xdr:nvSpPr>
      <xdr:spPr>
        <a:xfrm>
          <a:off x="0" y="42252900"/>
          <a:ext cx="1674369" cy="306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i="1" u="heavy" strike="noStrike" baseline="0">
              <a:solidFill>
                <a:srgbClr val="ED7D31"/>
              </a:solidFill>
              <a:effectLst/>
              <a:uFill>
                <a:solidFill>
                  <a:schemeClr val="accent2"/>
                </a:solidFill>
              </a:uFill>
              <a:latin typeface="Comic Sans MS" panose="030F0702030302020204" pitchFamily="66" charset="0"/>
            </a:rPr>
            <a:t>Consommation d'eau</a:t>
          </a:r>
          <a:endParaRPr lang="fr-FR" sz="1200" u="heavy" baseline="0">
            <a:uFill>
              <a:solidFill>
                <a:schemeClr val="accent2"/>
              </a:solidFill>
            </a:uFill>
          </a:endParaRPr>
        </a:p>
      </xdr:txBody>
    </xdr:sp>
    <xdr:clientData/>
  </xdr:oneCellAnchor>
  <xdr:oneCellAnchor>
    <xdr:from>
      <xdr:col>5</xdr:col>
      <xdr:colOff>495300</xdr:colOff>
      <xdr:row>182</xdr:row>
      <xdr:rowOff>161925</xdr:rowOff>
    </xdr:from>
    <xdr:ext cx="1417439" cy="288925"/>
    <xdr:sp macro="" textlink="">
      <xdr:nvSpPr>
        <xdr:cNvPr id="29" name="ZoneTexte 28"/>
        <xdr:cNvSpPr txBox="1"/>
      </xdr:nvSpPr>
      <xdr:spPr>
        <a:xfrm>
          <a:off x="4657725" y="38033325"/>
          <a:ext cx="1417439" cy="2889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i="1" u="none" strike="noStrike">
              <a:solidFill>
                <a:srgbClr val="ED7D31"/>
              </a:solidFill>
              <a:effectLst/>
              <a:latin typeface="Comic Sans MS" panose="030F0702030302020204" pitchFamily="66" charset="0"/>
            </a:rPr>
            <a:t>FICHE NOTICE 3</a:t>
          </a:r>
          <a:endParaRPr lang="fr-FR" sz="1100"/>
        </a:p>
      </xdr:txBody>
    </xdr:sp>
    <xdr:clientData/>
  </xdr:oneCellAnchor>
  <xdr:oneCellAnchor>
    <xdr:from>
      <xdr:col>0</xdr:col>
      <xdr:colOff>304800</xdr:colOff>
      <xdr:row>201</xdr:row>
      <xdr:rowOff>107730</xdr:rowOff>
    </xdr:from>
    <xdr:ext cx="6076950" cy="655949"/>
    <xdr:sp macro="" textlink="">
      <xdr:nvSpPr>
        <xdr:cNvPr id="33" name="ZoneTexte 32"/>
        <xdr:cNvSpPr txBox="1"/>
      </xdr:nvSpPr>
      <xdr:spPr>
        <a:xfrm>
          <a:off x="304800" y="38845905"/>
          <a:ext cx="6076950" cy="6559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fr-FR" sz="1200" b="0" i="0" u="none" strike="noStrike">
              <a:solidFill>
                <a:schemeClr val="tx1"/>
              </a:solidFill>
              <a:effectLst/>
              <a:latin typeface="Calibri" panose="020F0502020204030204" pitchFamily="34" charset="0"/>
              <a:ea typeface="+mn-ea"/>
              <a:cs typeface="+mn-cs"/>
            </a:rPr>
            <a:t>A présent,</a:t>
          </a:r>
          <a:r>
            <a:rPr lang="fr-FR" sz="1200" b="0" i="0" u="none" strike="noStrike" baseline="0">
              <a:solidFill>
                <a:schemeClr val="tx1"/>
              </a:solidFill>
              <a:effectLst/>
              <a:latin typeface="Calibri" panose="020F0502020204030204" pitchFamily="34" charset="0"/>
              <a:ea typeface="+mn-ea"/>
              <a:cs typeface="+mn-cs"/>
            </a:rPr>
            <a:t> vous pouvez tester les appareils qui permettent de faire des économies d'eau et d'énergie fourni dans le consokit.</a:t>
          </a:r>
        </a:p>
        <a:p>
          <a:pPr algn="ctr"/>
          <a:r>
            <a:rPr lang="fr-FR" sz="1200" b="0" i="0" u="none" strike="noStrike" baseline="0">
              <a:solidFill>
                <a:schemeClr val="tx1"/>
              </a:solidFill>
              <a:effectLst/>
              <a:latin typeface="Calibri" panose="020F0502020204030204" pitchFamily="34" charset="0"/>
              <a:ea typeface="+mn-ea"/>
              <a:cs typeface="+mn-cs"/>
            </a:rPr>
            <a:t>Voir fiches notices 4, 5, 6 et 7.</a:t>
          </a:r>
          <a:endParaRPr lang="fr-FR" sz="1200">
            <a:latin typeface="Calibri" panose="020F0502020204030204" pitchFamily="34" charset="0"/>
          </a:endParaRPr>
        </a:p>
      </xdr:txBody>
    </xdr:sp>
    <xdr:clientData/>
  </xdr:oneCellAnchor>
  <xdr:twoCellAnchor>
    <xdr:from>
      <xdr:col>12</xdr:col>
      <xdr:colOff>19051</xdr:colOff>
      <xdr:row>73</xdr:row>
      <xdr:rowOff>28575</xdr:rowOff>
    </xdr:from>
    <xdr:to>
      <xdr:col>12</xdr:col>
      <xdr:colOff>590551</xdr:colOff>
      <xdr:row>77</xdr:row>
      <xdr:rowOff>142875</xdr:rowOff>
    </xdr:to>
    <xdr:sp macro="" textlink="">
      <xdr:nvSpPr>
        <xdr:cNvPr id="37" name="Accolade fermante 36"/>
        <xdr:cNvSpPr/>
      </xdr:nvSpPr>
      <xdr:spPr>
        <a:xfrm>
          <a:off x="12801601" y="11077575"/>
          <a:ext cx="571500" cy="762000"/>
        </a:xfrm>
        <a:prstGeom prst="rightBrace">
          <a:avLst>
            <a:gd name="adj1" fmla="val 56548"/>
            <a:gd name="adj2" fmla="val 50000"/>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12</xdr:col>
      <xdr:colOff>9525</xdr:colOff>
      <xdr:row>70</xdr:row>
      <xdr:rowOff>19050</xdr:rowOff>
    </xdr:from>
    <xdr:to>
      <xdr:col>12</xdr:col>
      <xdr:colOff>581025</xdr:colOff>
      <xdr:row>77</xdr:row>
      <xdr:rowOff>142875</xdr:rowOff>
    </xdr:to>
    <xdr:sp macro="" textlink="">
      <xdr:nvSpPr>
        <xdr:cNvPr id="38" name="Accolade fermante 37"/>
        <xdr:cNvSpPr/>
      </xdr:nvSpPr>
      <xdr:spPr>
        <a:xfrm>
          <a:off x="12792075" y="10582275"/>
          <a:ext cx="571500" cy="1257300"/>
        </a:xfrm>
        <a:prstGeom prst="rightBrace">
          <a:avLst>
            <a:gd name="adj1" fmla="val 56548"/>
            <a:gd name="adj2" fmla="val 50000"/>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15</xdr:col>
      <xdr:colOff>238124</xdr:colOff>
      <xdr:row>70</xdr:row>
      <xdr:rowOff>57150</xdr:rowOff>
    </xdr:from>
    <xdr:to>
      <xdr:col>15</xdr:col>
      <xdr:colOff>466725</xdr:colOff>
      <xdr:row>72</xdr:row>
      <xdr:rowOff>152400</xdr:rowOff>
    </xdr:to>
    <xdr:sp macro="" textlink="">
      <xdr:nvSpPr>
        <xdr:cNvPr id="39" name="Accolade fermante 38"/>
        <xdr:cNvSpPr/>
      </xdr:nvSpPr>
      <xdr:spPr>
        <a:xfrm>
          <a:off x="15382874" y="10620375"/>
          <a:ext cx="228601" cy="419100"/>
        </a:xfrm>
        <a:prstGeom prst="rightBrace">
          <a:avLst>
            <a:gd name="adj1" fmla="val 56548"/>
            <a:gd name="adj2" fmla="val 50000"/>
          </a:avLst>
        </a:prstGeom>
        <a:ln w="254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5</xdr:col>
      <xdr:colOff>495299</xdr:colOff>
      <xdr:row>55</xdr:row>
      <xdr:rowOff>133350</xdr:rowOff>
    </xdr:from>
    <xdr:to>
      <xdr:col>6</xdr:col>
      <xdr:colOff>457199</xdr:colOff>
      <xdr:row>59</xdr:row>
      <xdr:rowOff>89807</xdr:rowOff>
    </xdr:to>
    <xdr:pic>
      <xdr:nvPicPr>
        <xdr:cNvPr id="40" name="Image 3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57724" y="10915650"/>
          <a:ext cx="723900" cy="727982"/>
        </a:xfrm>
        <a:prstGeom prst="rect">
          <a:avLst/>
        </a:prstGeom>
      </xdr:spPr>
    </xdr:pic>
    <xdr:clientData/>
  </xdr:twoCellAnchor>
  <xdr:twoCellAnchor editAs="oneCell">
    <xdr:from>
      <xdr:col>5</xdr:col>
      <xdr:colOff>470808</xdr:colOff>
      <xdr:row>68</xdr:row>
      <xdr:rowOff>40820</xdr:rowOff>
    </xdr:from>
    <xdr:to>
      <xdr:col>6</xdr:col>
      <xdr:colOff>508908</xdr:colOff>
      <xdr:row>72</xdr:row>
      <xdr:rowOff>83342</xdr:rowOff>
    </xdr:to>
    <xdr:pic>
      <xdr:nvPicPr>
        <xdr:cNvPr id="41" name="Image 4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33233" y="13699670"/>
          <a:ext cx="800100" cy="804522"/>
        </a:xfrm>
        <a:prstGeom prst="rect">
          <a:avLst/>
        </a:prstGeom>
      </xdr:spPr>
    </xdr:pic>
    <xdr:clientData/>
  </xdr:twoCellAnchor>
  <xdr:twoCellAnchor editAs="oneCell">
    <xdr:from>
      <xdr:col>7</xdr:col>
      <xdr:colOff>28574</xdr:colOff>
      <xdr:row>155</xdr:row>
      <xdr:rowOff>74840</xdr:rowOff>
    </xdr:from>
    <xdr:to>
      <xdr:col>7</xdr:col>
      <xdr:colOff>752474</xdr:colOff>
      <xdr:row>163</xdr:row>
      <xdr:rowOff>23519</xdr:rowOff>
    </xdr:to>
    <xdr:pic>
      <xdr:nvPicPr>
        <xdr:cNvPr id="43" name="Image 4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14999" y="32659865"/>
          <a:ext cx="723900" cy="1491729"/>
        </a:xfrm>
        <a:prstGeom prst="rect">
          <a:avLst/>
        </a:prstGeom>
      </xdr:spPr>
    </xdr:pic>
    <xdr:clientData/>
  </xdr:twoCellAnchor>
  <xdr:twoCellAnchor editAs="oneCell">
    <xdr:from>
      <xdr:col>4</xdr:col>
      <xdr:colOff>323850</xdr:colOff>
      <xdr:row>178</xdr:row>
      <xdr:rowOff>84364</xdr:rowOff>
    </xdr:from>
    <xdr:to>
      <xdr:col>5</xdr:col>
      <xdr:colOff>137431</xdr:colOff>
      <xdr:row>182</xdr:row>
      <xdr:rowOff>115717</xdr:rowOff>
    </xdr:to>
    <xdr:pic>
      <xdr:nvPicPr>
        <xdr:cNvPr id="44" name="Image 4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724275" y="35307814"/>
          <a:ext cx="575581" cy="1026716"/>
        </a:xfrm>
        <a:prstGeom prst="rect">
          <a:avLst/>
        </a:prstGeom>
      </xdr:spPr>
    </xdr:pic>
    <xdr:clientData/>
  </xdr:twoCellAnchor>
  <xdr:twoCellAnchor editAs="oneCell">
    <xdr:from>
      <xdr:col>6</xdr:col>
      <xdr:colOff>256488</xdr:colOff>
      <xdr:row>185</xdr:row>
      <xdr:rowOff>383035</xdr:rowOff>
    </xdr:from>
    <xdr:to>
      <xdr:col>7</xdr:col>
      <xdr:colOff>251956</xdr:colOff>
      <xdr:row>193</xdr:row>
      <xdr:rowOff>6458</xdr:rowOff>
    </xdr:to>
    <xdr:pic>
      <xdr:nvPicPr>
        <xdr:cNvPr id="45" name="Image 44"/>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37527"/>
        <a:stretch/>
      </xdr:blipFill>
      <xdr:spPr>
        <a:xfrm>
          <a:off x="5173769" y="36542316"/>
          <a:ext cx="757468" cy="1361736"/>
        </a:xfrm>
        <a:prstGeom prst="rect">
          <a:avLst/>
        </a:prstGeom>
      </xdr:spPr>
    </xdr:pic>
    <xdr:clientData/>
  </xdr:twoCellAnchor>
  <xdr:twoCellAnchor editAs="oneCell">
    <xdr:from>
      <xdr:col>7</xdr:col>
      <xdr:colOff>23134</xdr:colOff>
      <xdr:row>96</xdr:row>
      <xdr:rowOff>23130</xdr:rowOff>
    </xdr:from>
    <xdr:to>
      <xdr:col>7</xdr:col>
      <xdr:colOff>721260</xdr:colOff>
      <xdr:row>99</xdr:row>
      <xdr:rowOff>48984</xdr:rowOff>
    </xdr:to>
    <xdr:pic>
      <xdr:nvPicPr>
        <xdr:cNvPr id="46" name="Image 45"/>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709559" y="19511280"/>
          <a:ext cx="698126" cy="816429"/>
        </a:xfrm>
        <a:prstGeom prst="rect">
          <a:avLst/>
        </a:prstGeom>
      </xdr:spPr>
    </xdr:pic>
    <xdr:clientData/>
  </xdr:twoCellAnchor>
  <xdr:twoCellAnchor editAs="oneCell">
    <xdr:from>
      <xdr:col>7</xdr:col>
      <xdr:colOff>36738</xdr:colOff>
      <xdr:row>101</xdr:row>
      <xdr:rowOff>180976</xdr:rowOff>
    </xdr:from>
    <xdr:to>
      <xdr:col>7</xdr:col>
      <xdr:colOff>759797</xdr:colOff>
      <xdr:row>105</xdr:row>
      <xdr:rowOff>6804</xdr:rowOff>
    </xdr:to>
    <xdr:pic>
      <xdr:nvPicPr>
        <xdr:cNvPr id="47" name="Image 46"/>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723163" y="19869151"/>
          <a:ext cx="723059" cy="854528"/>
        </a:xfrm>
        <a:prstGeom prst="rect">
          <a:avLst/>
        </a:prstGeom>
      </xdr:spPr>
    </xdr:pic>
    <xdr:clientData/>
  </xdr:twoCellAnchor>
  <xdr:twoCellAnchor editAs="oneCell">
    <xdr:from>
      <xdr:col>6</xdr:col>
      <xdr:colOff>843642</xdr:colOff>
      <xdr:row>117</xdr:row>
      <xdr:rowOff>21167</xdr:rowOff>
    </xdr:from>
    <xdr:to>
      <xdr:col>8</xdr:col>
      <xdr:colOff>70962</xdr:colOff>
      <xdr:row>120</xdr:row>
      <xdr:rowOff>105216</xdr:rowOff>
    </xdr:to>
    <xdr:pic>
      <xdr:nvPicPr>
        <xdr:cNvPr id="48" name="Image 47"/>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452809" y="24690917"/>
          <a:ext cx="962986" cy="898966"/>
        </a:xfrm>
        <a:prstGeom prst="rect">
          <a:avLst/>
        </a:prstGeom>
      </xdr:spPr>
    </xdr:pic>
    <xdr:clientData/>
  </xdr:twoCellAnchor>
  <xdr:twoCellAnchor editAs="oneCell">
    <xdr:from>
      <xdr:col>7</xdr:col>
      <xdr:colOff>9525</xdr:colOff>
      <xdr:row>131</xdr:row>
      <xdr:rowOff>217712</xdr:rowOff>
    </xdr:from>
    <xdr:to>
      <xdr:col>8</xdr:col>
      <xdr:colOff>47625</xdr:colOff>
      <xdr:row>135</xdr:row>
      <xdr:rowOff>81562</xdr:rowOff>
    </xdr:to>
    <xdr:pic>
      <xdr:nvPicPr>
        <xdr:cNvPr id="49" name="Image 48"/>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695950" y="27468737"/>
          <a:ext cx="800100" cy="902075"/>
        </a:xfrm>
        <a:prstGeom prst="rect">
          <a:avLst/>
        </a:prstGeom>
      </xdr:spPr>
    </xdr:pic>
    <xdr:clientData/>
  </xdr:twoCellAnchor>
  <xdr:twoCellAnchor editAs="oneCell">
    <xdr:from>
      <xdr:col>7</xdr:col>
      <xdr:colOff>23132</xdr:colOff>
      <xdr:row>107</xdr:row>
      <xdr:rowOff>121103</xdr:rowOff>
    </xdr:from>
    <xdr:to>
      <xdr:col>7</xdr:col>
      <xdr:colOff>748784</xdr:colOff>
      <xdr:row>111</xdr:row>
      <xdr:rowOff>111578</xdr:rowOff>
    </xdr:to>
    <xdr:pic>
      <xdr:nvPicPr>
        <xdr:cNvPr id="50" name="Image 49"/>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709557" y="22190528"/>
          <a:ext cx="725652" cy="1019175"/>
        </a:xfrm>
        <a:prstGeom prst="rect">
          <a:avLst/>
        </a:prstGeom>
      </xdr:spPr>
    </xdr:pic>
    <xdr:clientData/>
  </xdr:twoCellAnchor>
  <xdr:twoCellAnchor editAs="oneCell">
    <xdr:from>
      <xdr:col>5</xdr:col>
      <xdr:colOff>431345</xdr:colOff>
      <xdr:row>197</xdr:row>
      <xdr:rowOff>302078</xdr:rowOff>
    </xdr:from>
    <xdr:to>
      <xdr:col>6</xdr:col>
      <xdr:colOff>313079</xdr:colOff>
      <xdr:row>201</xdr:row>
      <xdr:rowOff>44525</xdr:rowOff>
    </xdr:to>
    <xdr:pic>
      <xdr:nvPicPr>
        <xdr:cNvPr id="51" name="Image 50"/>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61074"/>
        <a:stretch/>
      </xdr:blipFill>
      <xdr:spPr>
        <a:xfrm>
          <a:off x="4593770" y="39183128"/>
          <a:ext cx="643734" cy="719818"/>
        </a:xfrm>
        <a:prstGeom prst="rect">
          <a:avLst/>
        </a:prstGeom>
      </xdr:spPr>
    </xdr:pic>
    <xdr:clientData/>
  </xdr:twoCellAnchor>
  <xdr:twoCellAnchor editAs="oneCell">
    <xdr:from>
      <xdr:col>4</xdr:col>
      <xdr:colOff>219075</xdr:colOff>
      <xdr:row>196</xdr:row>
      <xdr:rowOff>48985</xdr:rowOff>
    </xdr:from>
    <xdr:to>
      <xdr:col>5</xdr:col>
      <xdr:colOff>214543</xdr:colOff>
      <xdr:row>199</xdr:row>
      <xdr:rowOff>48002</xdr:rowOff>
    </xdr:to>
    <xdr:pic>
      <xdr:nvPicPr>
        <xdr:cNvPr id="52" name="Image 51"/>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26890" b="37527"/>
        <a:stretch/>
      </xdr:blipFill>
      <xdr:spPr>
        <a:xfrm>
          <a:off x="3619500" y="40796935"/>
          <a:ext cx="757468" cy="779008"/>
        </a:xfrm>
        <a:prstGeom prst="rect">
          <a:avLst/>
        </a:prstGeom>
      </xdr:spPr>
    </xdr:pic>
    <xdr:clientData/>
  </xdr:twoCellAnchor>
  <xdr:twoCellAnchor>
    <xdr:from>
      <xdr:col>1</xdr:col>
      <xdr:colOff>0</xdr:colOff>
      <xdr:row>205</xdr:row>
      <xdr:rowOff>123825</xdr:rowOff>
    </xdr:from>
    <xdr:to>
      <xdr:col>7</xdr:col>
      <xdr:colOff>714375</xdr:colOff>
      <xdr:row>221</xdr:row>
      <xdr:rowOff>7053</xdr:rowOff>
    </xdr:to>
    <xdr:grpSp>
      <xdr:nvGrpSpPr>
        <xdr:cNvPr id="32" name="Groupe 31"/>
        <xdr:cNvGrpSpPr/>
      </xdr:nvGrpSpPr>
      <xdr:grpSpPr>
        <a:xfrm>
          <a:off x="371475" y="43081575"/>
          <a:ext cx="6819900" cy="2931228"/>
          <a:chOff x="323850" y="39976425"/>
          <a:chExt cx="6076950" cy="3140778"/>
        </a:xfrm>
      </xdr:grpSpPr>
      <xdr:sp macro="" textlink="">
        <xdr:nvSpPr>
          <xdr:cNvPr id="64" name="ZoneTexte 63"/>
          <xdr:cNvSpPr txBox="1"/>
        </xdr:nvSpPr>
        <xdr:spPr>
          <a:xfrm>
            <a:off x="831849" y="41898004"/>
            <a:ext cx="5207001" cy="1219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fr-FR" sz="1200" b="1">
                <a:effectLst/>
                <a:latin typeface="Calibri" panose="020F0502020204030204" pitchFamily="34" charset="0"/>
                <a:ea typeface="Calibri" panose="020F0502020204030204" pitchFamily="34" charset="0"/>
                <a:cs typeface="Times New Roman" panose="02020603050405020304" pitchFamily="18" charset="0"/>
              </a:rPr>
              <a:t>ESPACE INFO ENERGIE DE L’ISERE</a:t>
            </a:r>
            <a:endParaRPr lang="fr-FR" sz="12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r>
              <a:rPr lang="fr-FR" sz="1200">
                <a:effectLst/>
                <a:latin typeface="Calibri" panose="020F0502020204030204" pitchFamily="34" charset="0"/>
                <a:ea typeface="Calibri" panose="020F0502020204030204" pitchFamily="34" charset="0"/>
                <a:cs typeface="Times New Roman" panose="02020603050405020304" pitchFamily="18" charset="0"/>
              </a:rPr>
              <a:t>14 avenue Benoît Frachon – 38400 Saint-Martin-d’Hères</a:t>
            </a:r>
          </a:p>
          <a:p>
            <a:pPr algn="ctr">
              <a:spcAft>
                <a:spcPts val="0"/>
              </a:spcAft>
            </a:pPr>
            <a:r>
              <a:rPr lang="fr-FR" sz="1200">
                <a:effectLst/>
                <a:latin typeface="Calibri" panose="020F0502020204030204" pitchFamily="34" charset="0"/>
                <a:ea typeface="Calibri" panose="020F0502020204030204" pitchFamily="34" charset="0"/>
                <a:cs typeface="Times New Roman" panose="02020603050405020304" pitchFamily="18" charset="0"/>
              </a:rPr>
              <a:t>Antenne Nord-Isère : 4 avenue Ambroise Genin – 38300 Bourgoin-Jallieu</a:t>
            </a:r>
          </a:p>
          <a:p>
            <a:pPr algn="ctr">
              <a:spcAft>
                <a:spcPts val="0"/>
              </a:spcAft>
            </a:pPr>
            <a:r>
              <a:rPr lang="fr-FR" sz="1200">
                <a:effectLst/>
                <a:latin typeface="Calibri" panose="020F0502020204030204" pitchFamily="34" charset="0"/>
                <a:ea typeface="Calibri" panose="020F0502020204030204" pitchFamily="34" charset="0"/>
                <a:cs typeface="Times New Roman" panose="02020603050405020304" pitchFamily="18" charset="0"/>
              </a:rPr>
              <a:t>04 76 14 00 10</a:t>
            </a:r>
            <a:r>
              <a:rPr kumimoji="0" lang="fr-FR" sz="1200" b="1" i="0" u="none" strike="noStrike" kern="0" cap="none" spc="0" normalizeH="0" baseline="0" noProof="0">
                <a:ln>
                  <a:noFill/>
                </a:ln>
                <a:solidFill>
                  <a:prstClr val="black"/>
                </a:solidFill>
                <a:effectLst/>
                <a:uLnTx/>
                <a:uFillTx/>
                <a:latin typeface="+mn-lt"/>
                <a:ea typeface="+mn-ea"/>
                <a:cs typeface="+mn-cs"/>
              </a:rPr>
              <a:t> </a:t>
            </a:r>
            <a:r>
              <a:rPr kumimoji="0" lang="fr-FR" sz="1200" b="0" i="0" u="sng" strike="noStrike" kern="0" cap="none" spc="0" normalizeH="0" baseline="0" noProof="0">
                <a:ln>
                  <a:noFill/>
                </a:ln>
                <a:solidFill>
                  <a:srgbClr val="0000FF"/>
                </a:solidFill>
                <a:effectLst/>
                <a:uLnTx/>
                <a:uFillTx/>
                <a:latin typeface="+mn-lt"/>
                <a:ea typeface="+mn-ea"/>
                <a:cs typeface="+mn-cs"/>
              </a:rPr>
              <a:t>contact@infoenergie38.org</a:t>
            </a:r>
          </a:p>
          <a:p>
            <a:pPr algn="ctr">
              <a:spcAft>
                <a:spcPts val="0"/>
              </a:spcAft>
            </a:pPr>
            <a:endParaRPr kumimoji="0" lang="fr-FR" sz="800" b="0" i="0" u="sng" strike="noStrike" kern="0" cap="none" spc="0" normalizeH="0" baseline="0" noProof="0">
              <a:ln>
                <a:noFill/>
              </a:ln>
              <a:solidFill>
                <a:srgbClr val="0000FF"/>
              </a:solidFill>
              <a:effectLst/>
              <a:uLnTx/>
              <a:uFillTx/>
              <a:latin typeface="+mn-lt"/>
              <a:ea typeface="+mn-ea"/>
              <a:cs typeface="+mn-cs"/>
            </a:endParaRPr>
          </a:p>
          <a:p>
            <a:pPr algn="ctr"/>
            <a:r>
              <a:rPr lang="fr-FR" sz="1200" i="1"/>
              <a:t>(Accueil téléphonique</a:t>
            </a:r>
            <a:r>
              <a:rPr lang="fr-FR" sz="1200" i="1" baseline="0"/>
              <a:t> </a:t>
            </a:r>
            <a:r>
              <a:rPr lang="fr-FR" sz="1200" i="1"/>
              <a:t>du lundi au vendredi</a:t>
            </a:r>
            <a:r>
              <a:rPr lang="fr-FR" sz="1200" i="1" baseline="0"/>
              <a:t> </a:t>
            </a:r>
            <a:r>
              <a:rPr lang="fr-FR" sz="1200" i="1"/>
              <a:t>de 9h à 12h30 et 14h00 à 18h00)</a:t>
            </a:r>
          </a:p>
        </xdr:txBody>
      </xdr:sp>
      <xdr:grpSp>
        <xdr:nvGrpSpPr>
          <xdr:cNvPr id="31" name="Groupe 30"/>
          <xdr:cNvGrpSpPr/>
        </xdr:nvGrpSpPr>
        <xdr:grpSpPr>
          <a:xfrm>
            <a:off x="323850" y="39976425"/>
            <a:ext cx="6076950" cy="1971052"/>
            <a:chOff x="323850" y="39976425"/>
            <a:chExt cx="6076950" cy="1971052"/>
          </a:xfrm>
        </xdr:grpSpPr>
        <xdr:sp macro="" textlink="">
          <xdr:nvSpPr>
            <xdr:cNvPr id="62" name="ZoneTexte 61"/>
            <xdr:cNvSpPr txBox="1"/>
          </xdr:nvSpPr>
          <xdr:spPr>
            <a:xfrm>
              <a:off x="323850" y="39976425"/>
              <a:ext cx="6076950" cy="1971052"/>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Les missions de notre association sont de sensibiliser le grand public</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et les collectivités à l’utilisation rationnelle de l’énergie,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et de favoriser le développement des énergies renouvelables.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N'hésitez pas à contacter à nouveau les conseillers de l’Espace Info-Energie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ils peuvent vous apporter une information objective et gratuite.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Nous vous invitons aussi à consulter notre site (                                            ) et le site de l'ADEME (                            ). Aussi, vous êtes conviés aux diverses manifestations organisées par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rPr>
                <a:t>l’Espace Info Energie de l'Isère, consultables sur l’agenda de notre site internet.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mn-ea"/>
                <a:cs typeface="+mn-cs"/>
              </a:endParaRPr>
            </a:p>
          </xdr:txBody>
        </xdr:sp>
        <xdr:sp macro="" textlink="">
          <xdr:nvSpPr>
            <xdr:cNvPr id="4" name="ZoneTexte 3">
              <a:hlinkClick xmlns:r="http://schemas.openxmlformats.org/officeDocument/2006/relationships" r:id="rId14"/>
            </xdr:cNvPr>
            <xdr:cNvSpPr txBox="1"/>
          </xdr:nvSpPr>
          <xdr:spPr>
            <a:xfrm>
              <a:off x="3324225" y="41014650"/>
              <a:ext cx="16719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sng" strike="noStrike" kern="0" cap="none" spc="0" normalizeH="0" baseline="0">
                  <a:ln>
                    <a:noFill/>
                  </a:ln>
                  <a:solidFill>
                    <a:srgbClr val="0000FF"/>
                  </a:solidFill>
                  <a:effectLst/>
                  <a:uLnTx/>
                  <a:uFillTx/>
                  <a:latin typeface="+mn-lt"/>
                  <a:ea typeface="+mn-ea"/>
                  <a:cs typeface="+mn-cs"/>
                </a:rPr>
                <a:t>www.infoenergie38.org</a:t>
              </a:r>
            </a:p>
          </xdr:txBody>
        </xdr:sp>
        <xdr:sp macro="" textlink="">
          <xdr:nvSpPr>
            <xdr:cNvPr id="22" name="ZoneTexte 21">
              <a:hlinkClick xmlns:r="http://schemas.openxmlformats.org/officeDocument/2006/relationships" r:id="rId15"/>
            </xdr:cNvPr>
            <xdr:cNvSpPr txBox="1"/>
          </xdr:nvSpPr>
          <xdr:spPr>
            <a:xfrm>
              <a:off x="676275" y="41195625"/>
              <a:ext cx="112370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200" b="0" i="0" u="sng" strike="noStrike" kern="0" cap="none" spc="0" normalizeH="0" baseline="0">
                  <a:ln>
                    <a:noFill/>
                  </a:ln>
                  <a:solidFill>
                    <a:srgbClr val="0000FF"/>
                  </a:solidFill>
                  <a:effectLst/>
                  <a:uLnTx/>
                  <a:uFillTx/>
                  <a:latin typeface="+mn-lt"/>
                  <a:ea typeface="+mn-ea"/>
                  <a:cs typeface="+mn-cs"/>
                </a:rPr>
                <a:t>www.ademe.fr</a:t>
              </a:r>
            </a:p>
          </xdr:txBody>
        </xdr:sp>
      </xdr:grpSp>
    </xdr:grpSp>
    <xdr:clientData/>
  </xdr:twoCellAnchor>
  <xdr:twoCellAnchor>
    <xdr:from>
      <xdr:col>0</xdr:col>
      <xdr:colOff>0</xdr:colOff>
      <xdr:row>0</xdr:row>
      <xdr:rowOff>0</xdr:rowOff>
    </xdr:from>
    <xdr:to>
      <xdr:col>7</xdr:col>
      <xdr:colOff>729612</xdr:colOff>
      <xdr:row>7</xdr:row>
      <xdr:rowOff>47625</xdr:rowOff>
    </xdr:to>
    <xdr:grpSp>
      <xdr:nvGrpSpPr>
        <xdr:cNvPr id="53" name="Groupe 52"/>
        <xdr:cNvGrpSpPr>
          <a:grpSpLocks noChangeAspect="1"/>
        </xdr:cNvGrpSpPr>
      </xdr:nvGrpSpPr>
      <xdr:grpSpPr>
        <a:xfrm>
          <a:off x="0" y="0"/>
          <a:ext cx="7206612" cy="1381125"/>
          <a:chOff x="6038850" y="161925"/>
          <a:chExt cx="7531100" cy="1621155"/>
        </a:xfrm>
      </xdr:grpSpPr>
      <xdr:pic>
        <xdr:nvPicPr>
          <xdr:cNvPr id="54" name="Image 53"/>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38850" y="161925"/>
            <a:ext cx="7531100" cy="1621155"/>
          </a:xfrm>
          <a:prstGeom prst="rect">
            <a:avLst/>
          </a:prstGeom>
        </xdr:spPr>
      </xdr:pic>
      <xdr:pic>
        <xdr:nvPicPr>
          <xdr:cNvPr id="55" name="Image 54"/>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1929110" y="1083945"/>
            <a:ext cx="1505585" cy="521335"/>
          </a:xfrm>
          <a:prstGeom prst="rect">
            <a:avLst/>
          </a:prstGeom>
        </xdr:spPr>
      </xdr:pic>
      <xdr:pic>
        <xdr:nvPicPr>
          <xdr:cNvPr id="56" name="Image 55" descr="http://www.alec-grenoble.org/images/SIT_ALEC/logo.png"/>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0385425" y="1085215"/>
            <a:ext cx="1388745" cy="471170"/>
          </a:xfrm>
          <a:prstGeom prst="rect">
            <a:avLst/>
          </a:prstGeom>
          <a:noFill/>
          <a:ln>
            <a:noFill/>
          </a:ln>
        </xdr:spPr>
      </xdr:pic>
      <xdr:sp macro="" textlink="">
        <xdr:nvSpPr>
          <xdr:cNvPr id="57" name="Zone de texte 2"/>
          <xdr:cNvSpPr txBox="1">
            <a:spLocks noChangeArrowheads="1"/>
          </xdr:cNvSpPr>
        </xdr:nvSpPr>
        <xdr:spPr bwMode="auto">
          <a:xfrm>
            <a:off x="8934568" y="1171575"/>
            <a:ext cx="1381643" cy="29273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1000">
                <a:effectLst/>
                <a:latin typeface="Calibri" panose="020F0502020204030204" pitchFamily="34" charset="0"/>
                <a:ea typeface="Calibri" panose="020F0502020204030204" pitchFamily="34" charset="0"/>
                <a:cs typeface="Times New Roman" panose="02020603050405020304" pitchFamily="18" charset="0"/>
              </a:rPr>
              <a:t>Service porté par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29306</xdr:colOff>
      <xdr:row>12</xdr:row>
      <xdr:rowOff>123825</xdr:rowOff>
    </xdr:to>
    <xdr:grpSp>
      <xdr:nvGrpSpPr>
        <xdr:cNvPr id="65" name="Groupe 64"/>
        <xdr:cNvGrpSpPr>
          <a:grpSpLocks noChangeAspect="1"/>
        </xdr:cNvGrpSpPr>
      </xdr:nvGrpSpPr>
      <xdr:grpSpPr>
        <a:xfrm>
          <a:off x="0" y="0"/>
          <a:ext cx="11249756" cy="2066925"/>
          <a:chOff x="6038850" y="161925"/>
          <a:chExt cx="7531100" cy="1621155"/>
        </a:xfrm>
      </xdr:grpSpPr>
      <xdr:pic>
        <xdr:nvPicPr>
          <xdr:cNvPr id="66" name="Image 65"/>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38850" y="161925"/>
            <a:ext cx="7531100" cy="1621155"/>
          </a:xfrm>
          <a:prstGeom prst="rect">
            <a:avLst/>
          </a:prstGeom>
        </xdr:spPr>
      </xdr:pic>
      <xdr:pic>
        <xdr:nvPicPr>
          <xdr:cNvPr id="67" name="Image 6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29110" y="1083945"/>
            <a:ext cx="1505585" cy="521335"/>
          </a:xfrm>
          <a:prstGeom prst="rect">
            <a:avLst/>
          </a:prstGeom>
        </xdr:spPr>
      </xdr:pic>
      <xdr:pic>
        <xdr:nvPicPr>
          <xdr:cNvPr id="68" name="Image 67" descr="http://www.alec-grenoble.org/images/SIT_ALEC/logo.png"/>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5425" y="1085215"/>
            <a:ext cx="1388745" cy="471170"/>
          </a:xfrm>
          <a:prstGeom prst="rect">
            <a:avLst/>
          </a:prstGeom>
          <a:noFill/>
          <a:ln>
            <a:noFill/>
          </a:ln>
        </xdr:spPr>
      </xdr:pic>
      <xdr:sp macro="" textlink="">
        <xdr:nvSpPr>
          <xdr:cNvPr id="69" name="Zone de texte 2"/>
          <xdr:cNvSpPr txBox="1">
            <a:spLocks noChangeArrowheads="1"/>
          </xdr:cNvSpPr>
        </xdr:nvSpPr>
        <xdr:spPr bwMode="auto">
          <a:xfrm>
            <a:off x="9117330" y="1171575"/>
            <a:ext cx="1198880" cy="29273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1000">
                <a:effectLst/>
                <a:latin typeface="Calibri" panose="020F0502020204030204" pitchFamily="34" charset="0"/>
                <a:ea typeface="Calibri" panose="020F0502020204030204" pitchFamily="34" charset="0"/>
                <a:cs typeface="Times New Roman" panose="02020603050405020304" pitchFamily="18" charset="0"/>
              </a:rPr>
              <a:t>Service porté par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0</xdr:col>
      <xdr:colOff>123825</xdr:colOff>
      <xdr:row>251</xdr:row>
      <xdr:rowOff>123825</xdr:rowOff>
    </xdr:from>
    <xdr:to>
      <xdr:col>9</xdr:col>
      <xdr:colOff>295274</xdr:colOff>
      <xdr:row>264</xdr:row>
      <xdr:rowOff>114300</xdr:rowOff>
    </xdr:to>
    <xdr:graphicFrame macro="">
      <xdr:nvGraphicFramePr>
        <xdr:cNvPr id="2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7</xdr:col>
      <xdr:colOff>76200</xdr:colOff>
      <xdr:row>10</xdr:row>
      <xdr:rowOff>152400</xdr:rowOff>
    </xdr:from>
    <xdr:ext cx="2881622" cy="981075"/>
    <xdr:sp macro="" textlink="">
      <xdr:nvSpPr>
        <xdr:cNvPr id="3" name="Rectangle 2"/>
        <xdr:cNvSpPr/>
      </xdr:nvSpPr>
      <xdr:spPr>
        <a:xfrm>
          <a:off x="3314700" y="1771650"/>
          <a:ext cx="2881622" cy="981075"/>
        </a:xfrm>
        <a:prstGeom prst="rect">
          <a:avLst/>
        </a:prstGeom>
        <a:noFill/>
      </xdr:spPr>
      <xdr:txBody>
        <a:bodyPr wrap="none" lIns="91440" tIns="45720" rIns="91440" bIns="45720">
          <a:noAutofit/>
        </a:bodyPr>
        <a:lstStyle/>
        <a:p>
          <a:pPr algn="ctr"/>
          <a:r>
            <a:rPr lang="fr-FR" sz="5400" b="0" cap="none" spc="0">
              <a:ln w="0"/>
              <a:gradFill>
                <a:gsLst>
                  <a:gs pos="21000">
                    <a:srgbClr val="53575C"/>
                  </a:gs>
                  <a:gs pos="88000">
                    <a:srgbClr val="C5C7CA"/>
                  </a:gs>
                </a:gsLst>
                <a:lin ang="5400000"/>
              </a:gradFill>
              <a:effectLst/>
            </a:rPr>
            <a:t>Conso-Kit</a:t>
          </a:r>
        </a:p>
      </xdr:txBody>
    </xdr:sp>
    <xdr:clientData/>
  </xdr:oneCellAnchor>
  <xdr:oneCellAnchor>
    <xdr:from>
      <xdr:col>7</xdr:col>
      <xdr:colOff>194012</xdr:colOff>
      <xdr:row>15</xdr:row>
      <xdr:rowOff>131260</xdr:rowOff>
    </xdr:from>
    <xdr:ext cx="2588850" cy="468013"/>
    <xdr:sp macro="" textlink="">
      <xdr:nvSpPr>
        <xdr:cNvPr id="4" name="Rectangle 3"/>
        <xdr:cNvSpPr/>
      </xdr:nvSpPr>
      <xdr:spPr>
        <a:xfrm>
          <a:off x="3432512" y="2560135"/>
          <a:ext cx="2588850" cy="468013"/>
        </a:xfrm>
        <a:prstGeom prst="rect">
          <a:avLst/>
        </a:prstGeom>
        <a:noFill/>
      </xdr:spPr>
      <xdr:txBody>
        <a:bodyPr wrap="none" lIns="91440" tIns="45720" rIns="91440" bIns="45720">
          <a:spAutoFit/>
        </a:bodyPr>
        <a:lstStyle/>
        <a:p>
          <a:pPr algn="ctr"/>
          <a:r>
            <a:rPr lang="fr-FR" sz="2400" b="0" cap="none" spc="0">
              <a:ln w="0"/>
              <a:solidFill>
                <a:schemeClr val="tx1"/>
              </a:solidFill>
              <a:effectLst>
                <a:outerShdw blurRad="38100" dist="19050" dir="2700000" algn="tl" rotWithShape="0">
                  <a:schemeClr val="dk1">
                    <a:alpha val="40000"/>
                  </a:schemeClr>
                </a:outerShdw>
              </a:effectLst>
            </a:rPr>
            <a:t>Voir, mesurer, agir.</a:t>
          </a:r>
        </a:p>
      </xdr:txBody>
    </xdr:sp>
    <xdr:clientData/>
  </xdr:oneCellAnchor>
  <xdr:oneCellAnchor>
    <xdr:from>
      <xdr:col>5</xdr:col>
      <xdr:colOff>396981</xdr:colOff>
      <xdr:row>19</xdr:row>
      <xdr:rowOff>142433</xdr:rowOff>
    </xdr:from>
    <xdr:ext cx="4375044" cy="505267"/>
    <xdr:sp macro="" textlink="">
      <xdr:nvSpPr>
        <xdr:cNvPr id="6" name="Rectangle 5"/>
        <xdr:cNvSpPr/>
      </xdr:nvSpPr>
      <xdr:spPr>
        <a:xfrm>
          <a:off x="2644881" y="3219008"/>
          <a:ext cx="4375044" cy="505267"/>
        </a:xfrm>
        <a:prstGeom prst="rect">
          <a:avLst/>
        </a:prstGeom>
        <a:noFill/>
      </xdr:spPr>
      <xdr:txBody>
        <a:bodyPr wrap="none" lIns="91440" tIns="45720" rIns="91440" bIns="45720">
          <a:spAutoFit/>
        </a:bodyPr>
        <a:lstStyle/>
        <a:p>
          <a:pPr algn="ctr"/>
          <a:r>
            <a:rPr lang="fr-FR" sz="2800" b="1" cap="none" spc="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Rapport</a:t>
          </a:r>
          <a:r>
            <a:rPr lang="fr-FR" sz="2800" b="1" cap="none" spc="0" baseline="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 </a:t>
          </a:r>
          <a:r>
            <a:rPr lang="fr-FR" sz="2800" b="1" cap="none" spc="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de vos mesures</a:t>
          </a:r>
        </a:p>
      </xdr:txBody>
    </xdr:sp>
    <xdr:clientData/>
  </xdr:oneCellAnchor>
  <xdr:twoCellAnchor>
    <xdr:from>
      <xdr:col>4</xdr:col>
      <xdr:colOff>504825</xdr:colOff>
      <xdr:row>463</xdr:row>
      <xdr:rowOff>57149</xdr:rowOff>
    </xdr:from>
    <xdr:to>
      <xdr:col>15</xdr:col>
      <xdr:colOff>47625</xdr:colOff>
      <xdr:row>470</xdr:row>
      <xdr:rowOff>123825</xdr:rowOff>
    </xdr:to>
    <xdr:sp macro="" textlink="">
      <xdr:nvSpPr>
        <xdr:cNvPr id="7" name="ZoneTexte 6"/>
        <xdr:cNvSpPr txBox="1"/>
      </xdr:nvSpPr>
      <xdr:spPr>
        <a:xfrm>
          <a:off x="2162175" y="77123924"/>
          <a:ext cx="5629275" cy="12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ESPACE INFO ENERGIE DE L’ISERE</a:t>
          </a: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14 avenue Benoît Frachon – 38400 Saint-Martin-d’Hères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Antenne Nord-Isère : 4 avenue Ambroise Genin – 38300 Bourgoin-Jallieu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04 76 14 00 10</a:t>
          </a:r>
          <a:r>
            <a:rPr kumimoji="0" lang="fr-FR" sz="1200" b="1" i="0" u="none" strike="noStrike" kern="0" cap="none" spc="0" normalizeH="0" baseline="0" noProof="0">
              <a:ln>
                <a:noFill/>
              </a:ln>
              <a:solidFill>
                <a:prstClr val="black"/>
              </a:solidFill>
              <a:effectLst/>
              <a:uLnTx/>
              <a:uFillTx/>
              <a:latin typeface="+mn-lt"/>
              <a:ea typeface="+mn-ea"/>
              <a:cs typeface="+mn-cs"/>
            </a:rPr>
            <a:t> </a:t>
          </a:r>
          <a:r>
            <a:rPr kumimoji="0" lang="fr-FR" sz="1200" b="0" i="0" u="sng" strike="noStrike" kern="0" cap="none" spc="0" normalizeH="0" baseline="0" noProof="0">
              <a:ln>
                <a:noFill/>
              </a:ln>
              <a:solidFill>
                <a:srgbClr val="0000FF"/>
              </a:solidFill>
              <a:effectLst/>
              <a:uLnTx/>
              <a:uFillTx/>
              <a:latin typeface="+mn-lt"/>
              <a:ea typeface="+mn-ea"/>
              <a:cs typeface="+mn-cs"/>
            </a:rPr>
            <a:t>contact@infoenergie38.org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800" b="0" i="0" u="sng"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1" u="none" strike="noStrike" kern="0" cap="none" spc="0" normalizeH="0" baseline="0" noProof="0">
              <a:ln>
                <a:noFill/>
              </a:ln>
              <a:solidFill>
                <a:prstClr val="black"/>
              </a:solidFill>
              <a:effectLst/>
              <a:uLnTx/>
              <a:uFillTx/>
              <a:latin typeface="+mn-lt"/>
              <a:ea typeface="+mn-ea"/>
              <a:cs typeface="+mn-cs"/>
            </a:rPr>
            <a:t>(Accueil téléphonique du lundi au vendredi de 9h à 12h30 et 14h00 à 18h00)</a:t>
          </a:r>
        </a:p>
      </xdr:txBody>
    </xdr:sp>
    <xdr:clientData/>
  </xdr:twoCellAnchor>
  <xdr:twoCellAnchor>
    <xdr:from>
      <xdr:col>0</xdr:col>
      <xdr:colOff>29809</xdr:colOff>
      <xdr:row>134</xdr:row>
      <xdr:rowOff>142875</xdr:rowOff>
    </xdr:from>
    <xdr:to>
      <xdr:col>12</xdr:col>
      <xdr:colOff>406047</xdr:colOff>
      <xdr:row>145</xdr:row>
      <xdr:rowOff>73818</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48858</xdr:colOff>
      <xdr:row>146</xdr:row>
      <xdr:rowOff>104775</xdr:rowOff>
    </xdr:from>
    <xdr:to>
      <xdr:col>12</xdr:col>
      <xdr:colOff>415571</xdr:colOff>
      <xdr:row>157</xdr:row>
      <xdr:rowOff>35718</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29809</xdr:colOff>
      <xdr:row>158</xdr:row>
      <xdr:rowOff>47625</xdr:rowOff>
    </xdr:from>
    <xdr:to>
      <xdr:col>12</xdr:col>
      <xdr:colOff>406046</xdr:colOff>
      <xdr:row>168</xdr:row>
      <xdr:rowOff>140493</xdr:rowOff>
    </xdr:to>
    <xdr:graphicFrame macro="">
      <xdr:nvGraphicFramePr>
        <xdr:cNvPr id="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28575</xdr:colOff>
      <xdr:row>173</xdr:row>
      <xdr:rowOff>133349</xdr:rowOff>
    </xdr:from>
    <xdr:to>
      <xdr:col>8</xdr:col>
      <xdr:colOff>314325</xdr:colOff>
      <xdr:row>183</xdr:row>
      <xdr:rowOff>142874</xdr:rowOff>
    </xdr:to>
    <xdr:pic>
      <xdr:nvPicPr>
        <xdr:cNvPr id="14" name="Image 11"/>
        <xdr:cNvPicPr>
          <a:picLocks noChangeAspect="1"/>
        </xdr:cNvPicPr>
      </xdr:nvPicPr>
      <xdr:blipFill>
        <a:blip xmlns:r="http://schemas.openxmlformats.org/officeDocument/2006/relationships" r:embed="rId8" cstate="print"/>
        <a:srcRect/>
        <a:stretch>
          <a:fillRect/>
        </a:stretch>
      </xdr:blipFill>
      <xdr:spPr bwMode="auto">
        <a:xfrm>
          <a:off x="409575" y="29594174"/>
          <a:ext cx="3657600" cy="1628775"/>
        </a:xfrm>
        <a:prstGeom prst="rect">
          <a:avLst/>
        </a:prstGeom>
        <a:noFill/>
        <a:ln w="9525">
          <a:noFill/>
          <a:miter lim="800000"/>
          <a:headEnd/>
          <a:tailEnd/>
        </a:ln>
      </xdr:spPr>
    </xdr:pic>
    <xdr:clientData/>
  </xdr:twoCellAnchor>
  <xdr:twoCellAnchor>
    <xdr:from>
      <xdr:col>0</xdr:col>
      <xdr:colOff>47626</xdr:colOff>
      <xdr:row>192</xdr:row>
      <xdr:rowOff>95250</xdr:rowOff>
    </xdr:from>
    <xdr:to>
      <xdr:col>12</xdr:col>
      <xdr:colOff>347662</xdr:colOff>
      <xdr:row>203</xdr:row>
      <xdr:rowOff>26193</xdr:rowOff>
    </xdr:to>
    <xdr:graphicFrame macro="">
      <xdr:nvGraphicFramePr>
        <xdr:cNvPr id="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85724</xdr:colOff>
      <xdr:row>208</xdr:row>
      <xdr:rowOff>95250</xdr:rowOff>
    </xdr:from>
    <xdr:to>
      <xdr:col>12</xdr:col>
      <xdr:colOff>404811</xdr:colOff>
      <xdr:row>219</xdr:row>
      <xdr:rowOff>26193</xdr:rowOff>
    </xdr:to>
    <xdr:graphicFrame macro="">
      <xdr:nvGraphicFramePr>
        <xdr:cNvPr id="1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28575</xdr:colOff>
      <xdr:row>231</xdr:row>
      <xdr:rowOff>152401</xdr:rowOff>
    </xdr:from>
    <xdr:to>
      <xdr:col>19</xdr:col>
      <xdr:colOff>190500</xdr:colOff>
      <xdr:row>245</xdr:row>
      <xdr:rowOff>114300</xdr:rowOff>
    </xdr:to>
    <xdr:graphicFrame macro="">
      <xdr:nvGraphicFramePr>
        <xdr:cNvPr id="18"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161926</xdr:colOff>
      <xdr:row>107</xdr:row>
      <xdr:rowOff>95249</xdr:rowOff>
    </xdr:from>
    <xdr:to>
      <xdr:col>11</xdr:col>
      <xdr:colOff>152400</xdr:colOff>
      <xdr:row>122</xdr:row>
      <xdr:rowOff>180974</xdr:rowOff>
    </xdr:to>
    <xdr:graphicFrame macro="">
      <xdr:nvGraphicFramePr>
        <xdr:cNvPr id="1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257175</xdr:colOff>
      <xdr:row>124</xdr:row>
      <xdr:rowOff>57150</xdr:rowOff>
    </xdr:from>
    <xdr:to>
      <xdr:col>10</xdr:col>
      <xdr:colOff>142875</xdr:colOff>
      <xdr:row>128</xdr:row>
      <xdr:rowOff>92869</xdr:rowOff>
    </xdr:to>
    <xdr:sp macro="" textlink="">
      <xdr:nvSpPr>
        <xdr:cNvPr id="21" name="Rectangle 20"/>
        <xdr:cNvSpPr/>
      </xdr:nvSpPr>
      <xdr:spPr>
        <a:xfrm>
          <a:off x="3952875" y="16468725"/>
          <a:ext cx="4162425" cy="797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0</xdr:col>
      <xdr:colOff>0</xdr:colOff>
      <xdr:row>294</xdr:row>
      <xdr:rowOff>28575</xdr:rowOff>
    </xdr:from>
    <xdr:to>
      <xdr:col>13</xdr:col>
      <xdr:colOff>8227</xdr:colOff>
      <xdr:row>302</xdr:row>
      <xdr:rowOff>35286</xdr:rowOff>
    </xdr:to>
    <xdr:graphicFrame macro="">
      <xdr:nvGraphicFramePr>
        <xdr:cNvPr id="25" name="Graphique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76200</xdr:colOff>
      <xdr:row>309</xdr:row>
      <xdr:rowOff>133350</xdr:rowOff>
    </xdr:from>
    <xdr:to>
      <xdr:col>13</xdr:col>
      <xdr:colOff>423862</xdr:colOff>
      <xdr:row>326</xdr:row>
      <xdr:rowOff>9524</xdr:rowOff>
    </xdr:to>
    <xdr:graphicFrame macro="">
      <xdr:nvGraphicFramePr>
        <xdr:cNvPr id="28"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171449</xdr:colOff>
      <xdr:row>327</xdr:row>
      <xdr:rowOff>76200</xdr:rowOff>
    </xdr:from>
    <xdr:to>
      <xdr:col>13</xdr:col>
      <xdr:colOff>476250</xdr:colOff>
      <xdr:row>348</xdr:row>
      <xdr:rowOff>114300</xdr:rowOff>
    </xdr:to>
    <xdr:graphicFrame macro="">
      <xdr:nvGraphicFramePr>
        <xdr:cNvPr id="29"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342900</xdr:colOff>
      <xdr:row>408</xdr:row>
      <xdr:rowOff>57150</xdr:rowOff>
    </xdr:from>
    <xdr:to>
      <xdr:col>8</xdr:col>
      <xdr:colOff>587375</xdr:colOff>
      <xdr:row>416</xdr:row>
      <xdr:rowOff>104775</xdr:rowOff>
    </xdr:to>
    <xdr:sp macro="" textlink="">
      <xdr:nvSpPr>
        <xdr:cNvPr id="34" name="Rectangle 33"/>
        <xdr:cNvSpPr/>
      </xdr:nvSpPr>
      <xdr:spPr>
        <a:xfrm>
          <a:off x="342900" y="67113150"/>
          <a:ext cx="3998913" cy="14843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2</xdr:col>
      <xdr:colOff>255587</xdr:colOff>
      <xdr:row>71</xdr:row>
      <xdr:rowOff>142874</xdr:rowOff>
    </xdr:from>
    <xdr:to>
      <xdr:col>17</xdr:col>
      <xdr:colOff>198437</xdr:colOff>
      <xdr:row>93</xdr:row>
      <xdr:rowOff>166687</xdr:rowOff>
    </xdr:to>
    <xdr:graphicFrame macro="">
      <xdr:nvGraphicFramePr>
        <xdr:cNvPr id="37" name="Graphique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57150</xdr:colOff>
      <xdr:row>107</xdr:row>
      <xdr:rowOff>19050</xdr:rowOff>
    </xdr:from>
    <xdr:to>
      <xdr:col>18</xdr:col>
      <xdr:colOff>419100</xdr:colOff>
      <xdr:row>125</xdr:row>
      <xdr:rowOff>0</xdr:rowOff>
    </xdr:to>
    <xdr:grpSp>
      <xdr:nvGrpSpPr>
        <xdr:cNvPr id="49" name="Groupe 48"/>
        <xdr:cNvGrpSpPr/>
      </xdr:nvGrpSpPr>
      <xdr:grpSpPr>
        <a:xfrm>
          <a:off x="8096250" y="20459700"/>
          <a:ext cx="2952750" cy="3409950"/>
          <a:chOff x="0" y="20097750"/>
          <a:chExt cx="2619375" cy="3409950"/>
        </a:xfrm>
      </xdr:grpSpPr>
      <xdr:sp macro="" textlink="">
        <xdr:nvSpPr>
          <xdr:cNvPr id="20" name="ZoneTexte 19"/>
          <xdr:cNvSpPr txBox="1"/>
        </xdr:nvSpPr>
        <xdr:spPr>
          <a:xfrm>
            <a:off x="0" y="20097750"/>
            <a:ext cx="2619375" cy="3409950"/>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u="none" baseline="0">
                <a:solidFill>
                  <a:sysClr val="windowText" lastClr="000000"/>
                </a:solidFill>
                <a:latin typeface="Comic Sans MS" panose="030F0702030302020204" pitchFamily="66" charset="0"/>
                <a:ea typeface="+mn-ea"/>
                <a:cs typeface="+mn-cs"/>
              </a:rPr>
              <a:t>       </a:t>
            </a:r>
            <a:r>
              <a:rPr lang="fr-FR" sz="1100" b="1" u="sng" baseline="0">
                <a:solidFill>
                  <a:sysClr val="windowText" lastClr="000000"/>
                </a:solidFill>
                <a:latin typeface="Comic Sans MS" panose="030F0702030302020204" pitchFamily="66" charset="0"/>
                <a:ea typeface="+mn-ea"/>
                <a:cs typeface="+mn-cs"/>
              </a:rPr>
              <a:t>Les gestes malins :</a:t>
            </a: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Branchez les appareils équipés de veille sur une prise multiple à interrupteur ou sur une prise programmable.</a:t>
            </a:r>
          </a:p>
          <a:p>
            <a:endParaRPr lang="fr-FR" sz="1100" baseline="0">
              <a:solidFill>
                <a:sysClr val="windowText" lastClr="000000"/>
              </a:solidFill>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ysClr val="windowText" lastClr="000000"/>
                </a:solidFill>
                <a:latin typeface="Comic Sans MS" panose="030F0702030302020204" pitchFamily="66" charset="0"/>
                <a:ea typeface="+mn-ea"/>
                <a:cs typeface="+mn-cs"/>
              </a:rPr>
              <a:t>- </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Pensez à configurer l'extinction d'écran et la mise en veille automatique de votre ordinateur.</a:t>
            </a: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Débranchez les appareils rarement utilisés, car certains peuvent consommer de l'électricité au niveau du transformateur, de l'accumulateur... (exemple: le chargeur de téléphone).</a:t>
            </a:r>
          </a:p>
          <a:p>
            <a:endParaRPr lang="fr-FR" sz="900">
              <a:solidFill>
                <a:schemeClr val="accent1">
                  <a:lumMod val="50000"/>
                </a:schemeClr>
              </a:solidFill>
            </a:endParaRPr>
          </a:p>
        </xdr:txBody>
      </xdr:sp>
      <xdr:pic>
        <xdr:nvPicPr>
          <xdr:cNvPr id="40" name="Image 39"/>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9050" y="20116800"/>
            <a:ext cx="435653" cy="382647"/>
          </a:xfrm>
          <a:prstGeom prst="rect">
            <a:avLst/>
          </a:prstGeom>
        </xdr:spPr>
      </xdr:pic>
    </xdr:grpSp>
    <xdr:clientData/>
  </xdr:twoCellAnchor>
  <xdr:twoCellAnchor>
    <xdr:from>
      <xdr:col>13</xdr:col>
      <xdr:colOff>638175</xdr:colOff>
      <xdr:row>136</xdr:row>
      <xdr:rowOff>38102</xdr:rowOff>
    </xdr:from>
    <xdr:to>
      <xdr:col>18</xdr:col>
      <xdr:colOff>419100</xdr:colOff>
      <xdr:row>172</xdr:row>
      <xdr:rowOff>95249</xdr:rowOff>
    </xdr:to>
    <xdr:grpSp>
      <xdr:nvGrpSpPr>
        <xdr:cNvPr id="48" name="Groupe 47"/>
        <xdr:cNvGrpSpPr/>
      </xdr:nvGrpSpPr>
      <xdr:grpSpPr>
        <a:xfrm>
          <a:off x="7810500" y="26003252"/>
          <a:ext cx="3238500" cy="6115047"/>
          <a:chOff x="238125" y="24926925"/>
          <a:chExt cx="2800350" cy="5833775"/>
        </a:xfrm>
      </xdr:grpSpPr>
      <xdr:sp macro="" textlink="">
        <xdr:nvSpPr>
          <xdr:cNvPr id="13" name="Text Box 15"/>
          <xdr:cNvSpPr txBox="1">
            <a:spLocks noChangeArrowheads="1"/>
          </xdr:cNvSpPr>
        </xdr:nvSpPr>
        <xdr:spPr bwMode="auto">
          <a:xfrm>
            <a:off x="238125" y="24926925"/>
            <a:ext cx="2800350" cy="5833775"/>
          </a:xfrm>
          <a:prstGeom prst="rect">
            <a:avLst/>
          </a:prstGeom>
          <a:solidFill>
            <a:schemeClr val="accent6">
              <a:lumMod val="40000"/>
              <a:lumOff val="60000"/>
            </a:schemeClr>
          </a:solidFill>
          <a:ln w="9525">
            <a:solidFill>
              <a:sysClr val="windowText" lastClr="000000"/>
            </a:solidFill>
            <a:miter lim="800000"/>
            <a:headEnd/>
            <a:tailEnd/>
          </a:ln>
        </xdr:spPr>
        <xdr:txBody>
          <a:bodyPr vertOverflow="clip" wrap="square" lIns="27432" tIns="32004" rIns="0" bIns="0" anchor="t" upright="1"/>
          <a:lstStyle/>
          <a:p>
            <a:pPr algn="l" rtl="1">
              <a:defRPr sz="1000"/>
            </a:pPr>
            <a:r>
              <a:rPr lang="fr-FR" sz="1100" b="1" i="0" u="none" strike="noStrike">
                <a:solidFill>
                  <a:sysClr val="windowText" lastClr="000000"/>
                </a:solidFill>
                <a:latin typeface="Comic Sans MS" panose="030F0702030302020204" pitchFamily="66" charset="0"/>
              </a:rPr>
              <a:t>        </a:t>
            </a:r>
            <a:r>
              <a:rPr lang="fr-FR" sz="1100" b="1" i="0" u="sng" strike="noStrike">
                <a:solidFill>
                  <a:sysClr val="windowText" lastClr="000000"/>
                </a:solidFill>
                <a:latin typeface="Comic Sans MS" panose="030F0702030302020204" pitchFamily="66" charset="0"/>
              </a:rPr>
              <a:t>Les</a:t>
            </a:r>
            <a:r>
              <a:rPr lang="fr-FR" sz="1100" b="1" i="0" u="sng" strike="noStrike" baseline="0">
                <a:solidFill>
                  <a:sysClr val="windowText" lastClr="000000"/>
                </a:solidFill>
                <a:latin typeface="Comic Sans MS" panose="030F0702030302020204" pitchFamily="66" charset="0"/>
              </a:rPr>
              <a:t> </a:t>
            </a:r>
            <a:r>
              <a:rPr lang="fr-FR" sz="1100" b="1" i="0" u="sng" strike="noStrike">
                <a:solidFill>
                  <a:sysClr val="windowText" lastClr="000000"/>
                </a:solidFill>
                <a:latin typeface="Comic Sans MS" panose="030F0702030302020204" pitchFamily="66" charset="0"/>
              </a:rPr>
              <a:t>gestes malins :</a:t>
            </a:r>
            <a:endParaRPr lang="fr-FR" sz="1100" b="0" i="0" u="none" strike="noStrike">
              <a:solidFill>
                <a:sysClr val="windowText" lastClr="000000"/>
              </a:solidFill>
              <a:latin typeface="Comic Sans MS" panose="030F0702030302020204" pitchFamily="66" charset="0"/>
            </a:endParaRPr>
          </a:p>
          <a:p>
            <a:pPr algn="l" rtl="1">
              <a:defRPr sz="1000"/>
            </a:pPr>
            <a:endParaRPr lang="fr-FR" sz="1100" b="0" i="0" strike="noStrike">
              <a:solidFill>
                <a:sysClr val="windowText" lastClr="000000"/>
              </a:solidFill>
              <a:latin typeface="Comic Sans MS" panose="030F0702030302020204" pitchFamily="66" charset="0"/>
            </a:endParaRPr>
          </a:p>
          <a:p>
            <a:pPr algn="l" rtl="1">
              <a:defRPr sz="1000"/>
            </a:pPr>
            <a:r>
              <a:rPr lang="fr-FR" sz="1100" b="0" i="0" strike="noStrike">
                <a:solidFill>
                  <a:sysClr val="windowText" lastClr="000000"/>
                </a:solidFill>
                <a:latin typeface="Comic Sans MS" panose="030F0702030302020204" pitchFamily="66" charset="0"/>
              </a:rPr>
              <a:t>- Faites vos lavages à pleine</a:t>
            </a:r>
            <a:r>
              <a:rPr lang="fr-FR" sz="1100" b="0" i="0" strike="noStrike" baseline="0">
                <a:solidFill>
                  <a:sysClr val="windowText" lastClr="000000"/>
                </a:solidFill>
                <a:latin typeface="Comic Sans MS" panose="030F0702030302020204" pitchFamily="66" charset="0"/>
              </a:rPr>
              <a:t> </a:t>
            </a:r>
          </a:p>
          <a:p>
            <a:pPr algn="l" rtl="1">
              <a:defRPr sz="1000"/>
            </a:pPr>
            <a:r>
              <a:rPr lang="fr-FR" sz="1100" b="0" i="0" strike="noStrike" baseline="0">
                <a:solidFill>
                  <a:sysClr val="windowText" lastClr="000000"/>
                </a:solidFill>
                <a:latin typeface="Comic Sans MS" panose="030F0702030302020204" pitchFamily="66" charset="0"/>
              </a:rPr>
              <a:t>capacité.</a:t>
            </a:r>
            <a:endParaRPr lang="fr-FR" sz="1100" b="0" i="0" strike="noStrike">
              <a:solidFill>
                <a:sysClr val="windowText" lastClr="000000"/>
              </a:solidFill>
              <a:latin typeface="Comic Sans MS" panose="030F0702030302020204" pitchFamily="66"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strike="noStrike">
              <a:solidFill>
                <a:sysClr val="windowText" lastClr="000000"/>
              </a:solidFill>
              <a:latin typeface="Comic Sans MS" panose="030F0702030302020204" pitchFamily="66"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strike="noStrike">
                <a:solidFill>
                  <a:sysClr val="windowText" lastClr="000000"/>
                </a:solidFill>
                <a:latin typeface="Comic Sans MS" panose="030F0702030302020204" pitchFamily="66" charset="0"/>
              </a:rPr>
              <a:t>- Nettoyez régulièrement les filtres.</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strike="noStrike">
              <a:solidFill>
                <a:sysClr val="windowText" lastClr="000000"/>
              </a:solidFill>
              <a:latin typeface="Comic Sans MS" panose="030F0702030302020204" pitchFamily="66"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strike="noStrike">
                <a:solidFill>
                  <a:sysClr val="windowText" lastClr="000000"/>
                </a:solidFill>
                <a:latin typeface="Comic Sans MS" panose="030F0702030302020204" pitchFamily="66" charset="0"/>
              </a:rPr>
              <a:t>- Utilisez</a:t>
            </a:r>
            <a:r>
              <a:rPr lang="fr-FR" sz="1100" b="0" i="0" strike="noStrike" baseline="0">
                <a:solidFill>
                  <a:sysClr val="windowText" lastClr="000000"/>
                </a:solidFill>
                <a:latin typeface="Comic Sans MS" panose="030F0702030302020204" pitchFamily="66" charset="0"/>
              </a:rPr>
              <a:t> le mode "ECO" et lavez de  préférence à basse température : un lavage à 30°C consomme 3 fois moins </a:t>
            </a: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strike="noStrike" baseline="0">
                <a:solidFill>
                  <a:sysClr val="windowText" lastClr="000000"/>
                </a:solidFill>
                <a:latin typeface="Comic Sans MS" panose="030F0702030302020204" pitchFamily="66" charset="0"/>
              </a:rPr>
              <a:t>d'énergie qu'un lavage à 90°.</a:t>
            </a:r>
            <a:endParaRPr lang="fr-FR" sz="1100" b="0" i="0">
              <a:solidFill>
                <a:sysClr val="windowText" lastClr="000000"/>
              </a:solidFill>
              <a:latin typeface="Comic Sans MS" panose="030F0702030302020204" pitchFamily="66" charset="0"/>
              <a:ea typeface="+mn-ea"/>
              <a:cs typeface="+mn-cs"/>
            </a:endParaRPr>
          </a:p>
          <a:p>
            <a:pPr algn="l" rtl="1"/>
            <a:endParaRPr lang="fr-FR" sz="1100" b="0" i="0">
              <a:solidFill>
                <a:sysClr val="windowText" lastClr="000000"/>
              </a:solidFill>
              <a:latin typeface="Comic Sans MS" panose="030F0702030302020204" pitchFamily="66" charset="0"/>
              <a:ea typeface="+mn-ea"/>
              <a:cs typeface="+mn-cs"/>
            </a:endParaRPr>
          </a:p>
          <a:p>
            <a:pPr algn="l" rtl="1"/>
            <a:r>
              <a:rPr lang="fr-FR" sz="1100" b="0" i="0">
                <a:solidFill>
                  <a:sysClr val="windowText" lastClr="000000"/>
                </a:solidFill>
                <a:latin typeface="Comic Sans MS" panose="030F0702030302020204" pitchFamily="66" charset="0"/>
                <a:ea typeface="+mn-ea"/>
                <a:cs typeface="+mn-cs"/>
              </a:rPr>
              <a:t>- Si</a:t>
            </a:r>
            <a:r>
              <a:rPr lang="fr-FR" sz="1100" b="0" i="0" baseline="0">
                <a:solidFill>
                  <a:sysClr val="windowText" lastClr="000000"/>
                </a:solidFill>
                <a:latin typeface="Comic Sans MS" panose="030F0702030302020204" pitchFamily="66" charset="0"/>
                <a:ea typeface="+mn-ea"/>
                <a:cs typeface="+mn-cs"/>
              </a:rPr>
              <a:t> vous êtes en double tarif (heure pleine/ heure creuse), utilisez vos appreil pendant les heures creuses grace à la prise programmable ou au départ différé de l'appareil.</a:t>
            </a:r>
          </a:p>
          <a:p>
            <a:pPr algn="l" rtl="1"/>
            <a:endParaRPr lang="fr-FR" sz="1100" b="0" i="0">
              <a:solidFill>
                <a:sysClr val="windowText" lastClr="000000"/>
              </a:solidFill>
              <a:latin typeface="Comic Sans MS" panose="030F0702030302020204" pitchFamily="66" charset="0"/>
              <a:ea typeface="+mn-ea"/>
              <a:cs typeface="+mn-cs"/>
            </a:endParaRPr>
          </a:p>
          <a:p>
            <a:pPr algn="l" rtl="1"/>
            <a:r>
              <a:rPr lang="fr-FR" sz="1100" b="0" i="0">
                <a:solidFill>
                  <a:sysClr val="windowText" lastClr="000000"/>
                </a:solidFill>
                <a:latin typeface="Comic Sans MS" panose="030F0702030302020204" pitchFamily="66" charset="0"/>
                <a:ea typeface="+mn-ea"/>
                <a:cs typeface="+mn-cs"/>
              </a:rPr>
              <a:t>- Si vous disposez d'un chauffe-eau</a:t>
            </a:r>
            <a:r>
              <a:rPr lang="fr-FR" sz="1100" b="0" i="0" baseline="0">
                <a:solidFill>
                  <a:sysClr val="windowText" lastClr="000000"/>
                </a:solidFill>
                <a:latin typeface="Comic Sans MS" panose="030F0702030302020204" pitchFamily="66" charset="0"/>
                <a:ea typeface="+mn-ea"/>
                <a:cs typeface="+mn-cs"/>
              </a:rPr>
              <a:t> solaire, il existe des solutions pour raccorder directement vos appareils </a:t>
            </a:r>
          </a:p>
          <a:p>
            <a:pPr algn="l" rtl="1"/>
            <a:r>
              <a:rPr lang="fr-FR" sz="1100" b="0" i="0" baseline="0">
                <a:solidFill>
                  <a:sysClr val="windowText" lastClr="000000"/>
                </a:solidFill>
                <a:latin typeface="Comic Sans MS" panose="030F0702030302020204" pitchFamily="66" charset="0"/>
                <a:ea typeface="+mn-ea"/>
                <a:cs typeface="+mn-cs"/>
              </a:rPr>
              <a:t>à votre circuit d'eau chaude. </a:t>
            </a:r>
          </a:p>
          <a:p>
            <a:pPr algn="l" rtl="1"/>
            <a:endParaRPr lang="fr-FR" sz="1100" b="0" i="0" baseline="0">
              <a:solidFill>
                <a:sysClr val="windowText" lastClr="000000"/>
              </a:solidFill>
              <a:latin typeface="Comic Sans MS" panose="030F0702030302020204" pitchFamily="66" charset="0"/>
              <a:ea typeface="+mn-ea"/>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Essorez à grande vitesse, votre linge sèchera 2 à 3 fois plus vite (voir tableau ci dessous).</a:t>
            </a:r>
          </a:p>
          <a:p>
            <a:pPr algn="l" rtl="1"/>
            <a:endParaRPr lang="fr-FR" sz="1100" b="0" i="0" baseline="0">
              <a:solidFill>
                <a:sysClr val="windowText" lastClr="000000"/>
              </a:solidFill>
              <a:latin typeface="Comic Sans MS" panose="030F0702030302020204" pitchFamily="66" charset="0"/>
              <a:ea typeface="+mn-ea"/>
              <a:cs typeface="+mn-cs"/>
            </a:endParaRPr>
          </a:p>
          <a:p>
            <a:pPr algn="l" rtl="1"/>
            <a:r>
              <a:rPr lang="fr-FR" sz="1100" i="0">
                <a:solidFill>
                  <a:sysClr val="windowText" lastClr="000000"/>
                </a:solidFill>
                <a:latin typeface="Comic Sans MS" panose="030F0702030302020204" pitchFamily="66" charset="0"/>
              </a:rPr>
              <a:t>- Faites sécher votre linge</a:t>
            </a:r>
            <a:r>
              <a:rPr lang="fr-FR" sz="1100" i="0" baseline="0">
                <a:solidFill>
                  <a:sysClr val="windowText" lastClr="000000"/>
                </a:solidFill>
                <a:latin typeface="Comic Sans MS" panose="030F0702030302020204" pitchFamily="66" charset="0"/>
              </a:rPr>
              <a:t> à l'air libre, il sèchera gratuitement (en moyenne : </a:t>
            </a:r>
            <a:r>
              <a:rPr lang="fr-FR" sz="1100" b="1" i="0" baseline="0">
                <a:solidFill>
                  <a:sysClr val="windowText" lastClr="000000"/>
                </a:solidFill>
                <a:latin typeface="Comic Sans MS" panose="030F0702030302020204" pitchFamily="66" charset="0"/>
              </a:rPr>
              <a:t>100€ d'économies/an par rapport au sèche linge</a:t>
            </a:r>
            <a:r>
              <a:rPr lang="fr-FR" sz="1100" i="0" baseline="0">
                <a:solidFill>
                  <a:sysClr val="windowText" lastClr="000000"/>
                </a:solidFill>
                <a:latin typeface="Comic Sans MS" panose="030F0702030302020204" pitchFamily="66" charset="0"/>
              </a:rPr>
              <a:t>).</a:t>
            </a:r>
            <a:endParaRPr lang="fr-FR" sz="1100" i="0">
              <a:solidFill>
                <a:sysClr val="windowText" lastClr="000000"/>
              </a:solidFill>
              <a:latin typeface="Comic Sans MS" panose="030F0702030302020204" pitchFamily="66" charset="0"/>
            </a:endParaRPr>
          </a:p>
        </xdr:txBody>
      </xdr:sp>
      <xdr:pic>
        <xdr:nvPicPr>
          <xdr:cNvPr id="41" name="Image 40"/>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47650" y="24936450"/>
            <a:ext cx="435653" cy="382647"/>
          </a:xfrm>
          <a:prstGeom prst="rect">
            <a:avLst/>
          </a:prstGeom>
        </xdr:spPr>
      </xdr:pic>
    </xdr:grpSp>
    <xdr:clientData/>
  </xdr:twoCellAnchor>
  <xdr:twoCellAnchor>
    <xdr:from>
      <xdr:col>12</xdr:col>
      <xdr:colOff>590550</xdr:colOff>
      <xdr:row>193</xdr:row>
      <xdr:rowOff>85724</xdr:rowOff>
    </xdr:from>
    <xdr:to>
      <xdr:col>19</xdr:col>
      <xdr:colOff>57150</xdr:colOff>
      <xdr:row>221</xdr:row>
      <xdr:rowOff>95250</xdr:rowOff>
    </xdr:to>
    <xdr:grpSp>
      <xdr:nvGrpSpPr>
        <xdr:cNvPr id="47" name="Groupe 46"/>
        <xdr:cNvGrpSpPr/>
      </xdr:nvGrpSpPr>
      <xdr:grpSpPr>
        <a:xfrm>
          <a:off x="7048500" y="35509199"/>
          <a:ext cx="4229100" cy="4543426"/>
          <a:chOff x="209550" y="35547299"/>
          <a:chExt cx="3629025" cy="4543426"/>
        </a:xfrm>
      </xdr:grpSpPr>
      <xdr:sp macro="" textlink="">
        <xdr:nvSpPr>
          <xdr:cNvPr id="17" name="Text Box 17"/>
          <xdr:cNvSpPr txBox="1">
            <a:spLocks noChangeArrowheads="1"/>
          </xdr:cNvSpPr>
        </xdr:nvSpPr>
        <xdr:spPr bwMode="auto">
          <a:xfrm>
            <a:off x="209550" y="35547299"/>
            <a:ext cx="3629025" cy="4543426"/>
          </a:xfrm>
          <a:prstGeom prst="rect">
            <a:avLst/>
          </a:prstGeom>
          <a:solidFill>
            <a:schemeClr val="accent6">
              <a:lumMod val="40000"/>
              <a:lumOff val="60000"/>
            </a:schemeClr>
          </a:solidFill>
          <a:ln w="9525">
            <a:solidFill>
              <a:sysClr val="windowText" lastClr="000000"/>
            </a:solidFill>
            <a:miter lim="800000"/>
            <a:headEnd/>
            <a:tailEnd/>
          </a:ln>
        </xdr:spPr>
        <xdr:txBody>
          <a:bodyPr vertOverflow="clip" wrap="square" lIns="27432" tIns="32004" rIns="0" bIns="0" anchor="t" upright="1"/>
          <a:lstStyle/>
          <a:p>
            <a:pPr algn="l" rtl="1">
              <a:defRPr sz="1000"/>
            </a:pPr>
            <a:r>
              <a:rPr lang="fr-FR" sz="1100" b="1" i="0" u="none" baseline="0">
                <a:solidFill>
                  <a:sysClr val="windowText" lastClr="000000"/>
                </a:solidFill>
                <a:latin typeface="Comic Sans MS" panose="030F0702030302020204" pitchFamily="66" charset="0"/>
                <a:ea typeface="+mn-ea"/>
                <a:cs typeface="+mn-cs"/>
              </a:rPr>
              <a:t>        </a:t>
            </a:r>
            <a:r>
              <a:rPr lang="fr-FR" sz="1100" b="1" i="0" u="sng" baseline="0">
                <a:solidFill>
                  <a:sysClr val="windowText" lastClr="000000"/>
                </a:solidFill>
                <a:latin typeface="Comic Sans MS" panose="030F0702030302020204" pitchFamily="66" charset="0"/>
                <a:ea typeface="+mn-ea"/>
                <a:cs typeface="+mn-cs"/>
              </a:rPr>
              <a:t>Les gestes malins :</a:t>
            </a:r>
          </a:p>
          <a:p>
            <a:pPr algn="l" rtl="1">
              <a:defRPr sz="1000"/>
            </a:pPr>
            <a:endParaRPr lang="fr-FR" sz="1100" b="0" i="0" baseline="0">
              <a:solidFill>
                <a:sysClr val="windowText" lastClr="000000"/>
              </a:solidFill>
              <a:latin typeface="Comic Sans MS" panose="030F0702030302020204" pitchFamily="66" charset="0"/>
              <a:ea typeface="+mn-ea"/>
              <a:cs typeface="+mn-cs"/>
            </a:endParaRPr>
          </a:p>
          <a:p>
            <a:pPr algn="l" rtl="1">
              <a:defRPr sz="1000"/>
            </a:pPr>
            <a:r>
              <a:rPr lang="fr-FR" sz="1100" b="0" i="0" baseline="0">
                <a:solidFill>
                  <a:sysClr val="windowText" lastClr="000000"/>
                </a:solidFill>
                <a:latin typeface="Comic Sans MS" panose="030F0702030302020204" pitchFamily="66" charset="0"/>
                <a:ea typeface="+mn-ea"/>
                <a:cs typeface="+mn-cs"/>
              </a:rPr>
              <a:t>- Dégivrez régulièrement la partie congélation : 3 cm de givre doublent votre consommation !</a:t>
            </a:r>
          </a:p>
          <a:p>
            <a:pPr algn="l" rtl="1">
              <a:defRPr sz="1000"/>
            </a:pPr>
            <a:endParaRPr lang="fr-FR" sz="1100" b="0" i="0" baseline="0">
              <a:solidFill>
                <a:sysClr val="windowText" lastClr="000000"/>
              </a:solidFill>
              <a:latin typeface="Comic Sans MS" panose="030F0702030302020204" pitchFamily="66" charset="0"/>
              <a:ea typeface="+mn-ea"/>
              <a:cs typeface="+mn-cs"/>
            </a:endParaRPr>
          </a:p>
          <a:p>
            <a:pPr algn="l" rtl="1">
              <a:defRPr sz="1000"/>
            </a:pPr>
            <a:r>
              <a:rPr lang="fr-FR" sz="1100" b="0" i="0" baseline="0">
                <a:solidFill>
                  <a:sysClr val="windowText" lastClr="000000"/>
                </a:solidFill>
                <a:latin typeface="Comic Sans MS" panose="030F0702030302020204" pitchFamily="66" charset="0"/>
                <a:ea typeface="+mn-ea"/>
                <a:cs typeface="+mn-cs"/>
              </a:rPr>
              <a:t>- Limitez le plus possible le temps d'ouverture de la porte.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Ne mettez pas de plat encore chaud.</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Vérifiez l'étanchéité de la porte.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Placez l'appareil au frais loin des sources de chaleur (four, radiateur, fenêtre au sud ou sud ouest).</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Videz et débranchez les appareils avant une absence prolongée.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Nettoyez régulièrement la grille arrière, et laisser au moins 7 cm entre l'appareil et le mur.</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chemeClr val="accent1">
                  <a:lumMod val="50000"/>
                </a:schemeClr>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A l'achat, préférez les appareils de classe A++ et A+++.</a:t>
            </a:r>
          </a:p>
        </xdr:txBody>
      </xdr:sp>
      <xdr:pic>
        <xdr:nvPicPr>
          <xdr:cNvPr id="42" name="Image 4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09550" y="35547300"/>
            <a:ext cx="435653" cy="382647"/>
          </a:xfrm>
          <a:prstGeom prst="rect">
            <a:avLst/>
          </a:prstGeom>
        </xdr:spPr>
      </xdr:pic>
    </xdr:grpSp>
    <xdr:clientData/>
  </xdr:twoCellAnchor>
  <xdr:twoCellAnchor>
    <xdr:from>
      <xdr:col>13</xdr:col>
      <xdr:colOff>104775</xdr:colOff>
      <xdr:row>252</xdr:row>
      <xdr:rowOff>57150</xdr:rowOff>
    </xdr:from>
    <xdr:to>
      <xdr:col>17</xdr:col>
      <xdr:colOff>183356</xdr:colOff>
      <xdr:row>260</xdr:row>
      <xdr:rowOff>16669</xdr:rowOff>
    </xdr:to>
    <xdr:grpSp>
      <xdr:nvGrpSpPr>
        <xdr:cNvPr id="46" name="Groupe 45"/>
        <xdr:cNvGrpSpPr/>
      </xdr:nvGrpSpPr>
      <xdr:grpSpPr>
        <a:xfrm>
          <a:off x="7277100" y="45177075"/>
          <a:ext cx="2945606" cy="1254919"/>
          <a:chOff x="0" y="45281850"/>
          <a:chExt cx="2583656" cy="1254919"/>
        </a:xfrm>
      </xdr:grpSpPr>
      <xdr:sp macro="" textlink="">
        <xdr:nvSpPr>
          <xdr:cNvPr id="23" name="ZoneTexte 22"/>
          <xdr:cNvSpPr txBox="1"/>
        </xdr:nvSpPr>
        <xdr:spPr>
          <a:xfrm>
            <a:off x="0" y="45281850"/>
            <a:ext cx="2583656" cy="1254919"/>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u="none" baseline="0">
                <a:solidFill>
                  <a:sysClr val="windowText" lastClr="000000"/>
                </a:solidFill>
                <a:latin typeface="Century Gothic" pitchFamily="34" charset="0"/>
                <a:ea typeface="+mn-ea"/>
                <a:cs typeface="+mn-cs"/>
              </a:rPr>
              <a:t>          </a:t>
            </a:r>
            <a:r>
              <a:rPr lang="fr-FR" sz="1100" b="1" u="sng" baseline="0">
                <a:solidFill>
                  <a:sysClr val="windowText" lastClr="000000"/>
                </a:solidFill>
                <a:latin typeface="Century Gothic" pitchFamily="34" charset="0"/>
                <a:ea typeface="+mn-ea"/>
                <a:cs typeface="+mn-cs"/>
              </a:rPr>
              <a:t>Les gestes malins :</a:t>
            </a:r>
          </a:p>
          <a:p>
            <a:endParaRPr lang="fr-FR" sz="1100" baseline="0">
              <a:solidFill>
                <a:sysClr val="windowText" lastClr="000000"/>
              </a:solidFill>
              <a:latin typeface="Century Gothic" pitchFamily="34" charset="0"/>
              <a:ea typeface="+mn-ea"/>
              <a:cs typeface="+mn-cs"/>
            </a:endParaRPr>
          </a:p>
          <a:p>
            <a:r>
              <a:rPr lang="fr-FR" sz="1100" baseline="0">
                <a:solidFill>
                  <a:sysClr val="windowText" lastClr="000000"/>
                </a:solidFill>
                <a:latin typeface="Century Gothic" pitchFamily="34" charset="0"/>
                <a:ea typeface="+mn-ea"/>
                <a:cs typeface="+mn-cs"/>
              </a:rPr>
              <a:t>- Remplacez  les ampoules que vous utilisez le plus par des ampoules LED,</a:t>
            </a:r>
          </a:p>
          <a:p>
            <a:endParaRPr lang="fr-FR" sz="1100" baseline="0">
              <a:solidFill>
                <a:sysClr val="windowText" lastClr="000000"/>
              </a:solidFill>
              <a:latin typeface="Century Gothic" pitchFamily="34" charset="0"/>
              <a:ea typeface="+mn-ea"/>
              <a:cs typeface="+mn-cs"/>
            </a:endParaRPr>
          </a:p>
          <a:p>
            <a:endParaRPr lang="fr-FR" sz="900">
              <a:solidFill>
                <a:schemeClr val="accent1">
                  <a:lumMod val="50000"/>
                </a:schemeClr>
              </a:solidFill>
            </a:endParaRPr>
          </a:p>
        </xdr:txBody>
      </xdr:sp>
      <xdr:pic>
        <xdr:nvPicPr>
          <xdr:cNvPr id="43" name="Image 4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45281850"/>
            <a:ext cx="435653" cy="382647"/>
          </a:xfrm>
          <a:prstGeom prst="rect">
            <a:avLst/>
          </a:prstGeom>
        </xdr:spPr>
      </xdr:pic>
    </xdr:grpSp>
    <xdr:clientData/>
  </xdr:twoCellAnchor>
  <xdr:twoCellAnchor>
    <xdr:from>
      <xdr:col>14</xdr:col>
      <xdr:colOff>47625</xdr:colOff>
      <xdr:row>294</xdr:row>
      <xdr:rowOff>47625</xdr:rowOff>
    </xdr:from>
    <xdr:to>
      <xdr:col>18</xdr:col>
      <xdr:colOff>373856</xdr:colOff>
      <xdr:row>301</xdr:row>
      <xdr:rowOff>66675</xdr:rowOff>
    </xdr:to>
    <xdr:grpSp>
      <xdr:nvGrpSpPr>
        <xdr:cNvPr id="45" name="Groupe 44"/>
        <xdr:cNvGrpSpPr/>
      </xdr:nvGrpSpPr>
      <xdr:grpSpPr>
        <a:xfrm>
          <a:off x="8086725" y="52044600"/>
          <a:ext cx="2917031" cy="1152525"/>
          <a:chOff x="0" y="52616100"/>
          <a:chExt cx="2583656" cy="1152525"/>
        </a:xfrm>
      </xdr:grpSpPr>
      <xdr:sp macro="" textlink="">
        <xdr:nvSpPr>
          <xdr:cNvPr id="24" name="ZoneTexte 23"/>
          <xdr:cNvSpPr txBox="1"/>
        </xdr:nvSpPr>
        <xdr:spPr>
          <a:xfrm>
            <a:off x="0" y="52616100"/>
            <a:ext cx="2583656" cy="1152525"/>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u="none" baseline="0">
                <a:solidFill>
                  <a:sysClr val="windowText" lastClr="000000"/>
                </a:solidFill>
                <a:latin typeface="Comic Sans MS" panose="030F0702030302020204" pitchFamily="66" charset="0"/>
                <a:ea typeface="+mn-ea"/>
                <a:cs typeface="+mn-cs"/>
              </a:rPr>
              <a:t>       </a:t>
            </a:r>
            <a:r>
              <a:rPr lang="fr-FR" sz="1100" b="1" u="sng" baseline="0">
                <a:solidFill>
                  <a:sysClr val="windowText" lastClr="000000"/>
                </a:solidFill>
                <a:latin typeface="Comic Sans MS" panose="030F0702030302020204" pitchFamily="66" charset="0"/>
                <a:ea typeface="+mn-ea"/>
                <a:cs typeface="+mn-cs"/>
              </a:rPr>
              <a:t>Les gestes malins :</a:t>
            </a: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réduisez la température de consigne de votre ballon pour atteindre 55°C </a:t>
            </a:r>
          </a:p>
          <a:p>
            <a:endParaRPr lang="fr-FR" sz="900">
              <a:solidFill>
                <a:schemeClr val="accent1">
                  <a:lumMod val="50000"/>
                </a:schemeClr>
              </a:solidFill>
            </a:endParaRPr>
          </a:p>
        </xdr:txBody>
      </xdr:sp>
      <xdr:pic>
        <xdr:nvPicPr>
          <xdr:cNvPr id="44" name="Image 43"/>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52644675"/>
            <a:ext cx="435653" cy="382647"/>
          </a:xfrm>
          <a:prstGeom prst="rect">
            <a:avLst/>
          </a:prstGeom>
        </xdr:spPr>
      </xdr:pic>
    </xdr:grpSp>
    <xdr:clientData/>
  </xdr:twoCellAnchor>
  <xdr:twoCellAnchor>
    <xdr:from>
      <xdr:col>1</xdr:col>
      <xdr:colOff>123824</xdr:colOff>
      <xdr:row>369</xdr:row>
      <xdr:rowOff>133349</xdr:rowOff>
    </xdr:from>
    <xdr:to>
      <xdr:col>18</xdr:col>
      <xdr:colOff>180975</xdr:colOff>
      <xdr:row>407</xdr:row>
      <xdr:rowOff>66674</xdr:rowOff>
    </xdr:to>
    <xdr:grpSp>
      <xdr:nvGrpSpPr>
        <xdr:cNvPr id="61" name="Groupe 60"/>
        <xdr:cNvGrpSpPr/>
      </xdr:nvGrpSpPr>
      <xdr:grpSpPr>
        <a:xfrm>
          <a:off x="561974" y="64989074"/>
          <a:ext cx="10248901" cy="6086475"/>
          <a:chOff x="6743699" y="53759099"/>
          <a:chExt cx="8677276" cy="6086475"/>
        </a:xfrm>
      </xdr:grpSpPr>
      <xdr:sp macro="" textlink="">
        <xdr:nvSpPr>
          <xdr:cNvPr id="26" name="ZoneTexte 25"/>
          <xdr:cNvSpPr txBox="1"/>
        </xdr:nvSpPr>
        <xdr:spPr>
          <a:xfrm>
            <a:off x="6743699" y="53759099"/>
            <a:ext cx="8677276" cy="6086475"/>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fr-FR" sz="1100" b="1" u="none">
                <a:solidFill>
                  <a:sysClr val="windowText" lastClr="000000"/>
                </a:solidFill>
                <a:latin typeface="Comic Sans MS" panose="030F0702030302020204" pitchFamily="66" charset="0"/>
              </a:rPr>
              <a:t>       </a:t>
            </a:r>
            <a:r>
              <a:rPr lang="fr-FR" sz="1100" b="1" u="sng">
                <a:solidFill>
                  <a:sysClr val="windowText" lastClr="000000"/>
                </a:solidFill>
                <a:latin typeface="Comic Sans MS" panose="030F0702030302020204" pitchFamily="66" charset="0"/>
              </a:rPr>
              <a:t>Les</a:t>
            </a:r>
            <a:r>
              <a:rPr lang="fr-FR" sz="1100" b="1" u="sng" baseline="0">
                <a:solidFill>
                  <a:sysClr val="windowText" lastClr="000000"/>
                </a:solidFill>
                <a:latin typeface="Comic Sans MS" panose="030F0702030302020204" pitchFamily="66" charset="0"/>
              </a:rPr>
              <a:t> gestes malins :</a:t>
            </a:r>
          </a:p>
          <a:p>
            <a:pPr algn="l"/>
            <a:endParaRPr lang="fr-FR" sz="1100" b="1" u="sng" baseline="0">
              <a:solidFill>
                <a:sysClr val="windowText" lastClr="000000"/>
              </a:solidFill>
              <a:latin typeface="Comic Sans MS" panose="030F0702030302020204" pitchFamily="66"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Comic Sans MS" panose="030F0702030302020204" pitchFamily="66" charset="0"/>
                <a:ea typeface="+mn-ea"/>
                <a:cs typeface="+mn-cs"/>
              </a:rPr>
              <a:t>- Installez des réducteurs de débit : </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à confort égal ces réducteurs permettent de réduire de 50 % vos consommations d'eau !</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u="sng" baseline="0">
                <a:solidFill>
                  <a:sysClr val="windowText" lastClr="000000"/>
                </a:solidFill>
                <a:latin typeface="Comic Sans MS" panose="030F0702030302020204" pitchFamily="66" charset="0"/>
                <a:ea typeface="+mn-ea"/>
                <a:cs typeface="+mn-cs"/>
              </a:rPr>
              <a:t>Cuisine</a:t>
            </a:r>
            <a:r>
              <a:rPr lang="fr-FR" sz="1100" baseline="0">
                <a:solidFill>
                  <a:sysClr val="windowText" lastClr="000000"/>
                </a:solidFill>
                <a:latin typeface="Comic Sans MS" panose="030F0702030302020204" pitchFamily="66" charset="0"/>
                <a:ea typeface="+mn-ea"/>
                <a:cs typeface="+mn-cs"/>
              </a:rPr>
              <a:t> -&gt; 4,5 à 7 L/min (il en existe à double débit : 5L/min en base et 9L/min pour le remplissage)</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u="sng" baseline="0">
                <a:solidFill>
                  <a:sysClr val="windowText" lastClr="000000"/>
                </a:solidFill>
                <a:latin typeface="Comic Sans MS" panose="030F0702030302020204" pitchFamily="66" charset="0"/>
                <a:ea typeface="+mn-ea"/>
                <a:cs typeface="+mn-cs"/>
              </a:rPr>
              <a:t>Salle de bain</a:t>
            </a:r>
            <a:r>
              <a:rPr lang="fr-FR" sz="1100" baseline="0">
                <a:solidFill>
                  <a:sysClr val="windowText" lastClr="000000"/>
                </a:solidFill>
                <a:latin typeface="Comic Sans MS" panose="030F0702030302020204" pitchFamily="66" charset="0"/>
                <a:ea typeface="+mn-ea"/>
                <a:cs typeface="+mn-cs"/>
              </a:rPr>
              <a:t> -&gt; </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3 à 5 L/min</a:t>
            </a:r>
            <a:endParaRPr lang="fr-FR" sz="1100">
              <a:solidFill>
                <a:sysClr val="windowText" lastClr="000000"/>
              </a:solidFill>
              <a:latin typeface="Comic Sans MS" panose="030F0702030302020204" pitchFamily="66" charset="0"/>
              <a:ea typeface="+mn-ea"/>
              <a:cs typeface="+mn-cs"/>
            </a:endParaRPr>
          </a:p>
          <a:p>
            <a:pPr algn="l"/>
            <a:endParaRPr lang="fr-FR" sz="1100" b="1" u="sng" baseline="0">
              <a:solidFill>
                <a:sysClr val="windowText" lastClr="000000"/>
              </a:solidFill>
              <a:latin typeface="Comic Sans MS" panose="030F0702030302020204" pitchFamily="66"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Faites la chasse aux fuites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Une chasse d'eau qui fuit c'est 350 m</a:t>
            </a:r>
            <a:r>
              <a:rPr kumimoji="0" lang="fr-FR" sz="1100" b="0" i="0" u="none" strike="noStrike" kern="0" cap="none" spc="0" normalizeH="0" baseline="30000" noProof="0">
                <a:ln>
                  <a:noFill/>
                </a:ln>
                <a:solidFill>
                  <a:sysClr val="windowText" lastClr="000000"/>
                </a:solidFill>
                <a:effectLst/>
                <a:uLnTx/>
                <a:uFillTx/>
                <a:latin typeface="Comic Sans MS" panose="030F0702030302020204" pitchFamily="66" charset="0"/>
                <a:ea typeface="+mn-ea"/>
                <a:cs typeface="+mn-cs"/>
              </a:rPr>
              <a:t>3</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d'eau par an, soit 1 000 €. Un robinet qui goutte c'est 34 m</a:t>
            </a:r>
            <a:r>
              <a:rPr kumimoji="0" lang="fr-FR" sz="1100" b="0" i="0" u="none" strike="noStrike" kern="0" cap="none" spc="0" normalizeH="0" baseline="30000" noProof="0">
                <a:ln>
                  <a:noFill/>
                </a:ln>
                <a:solidFill>
                  <a:sysClr val="windowText" lastClr="000000"/>
                </a:solidFill>
                <a:effectLst/>
                <a:uLnTx/>
                <a:uFillTx/>
                <a:latin typeface="Comic Sans MS" panose="030F0702030302020204" pitchFamily="66" charset="0"/>
                <a:ea typeface="+mn-ea"/>
                <a:cs typeface="+mn-cs"/>
              </a:rPr>
              <a:t>3</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d'eau par an, soit 100 €.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(relevez le compteur d'eau le soir avant de vous coucher, et le matin au lever).</a:t>
            </a:r>
          </a:p>
          <a:p>
            <a:pPr algn="l"/>
            <a:endParaRPr lang="fr-FR" sz="1100" b="1" u="sng" baseline="0">
              <a:solidFill>
                <a:sysClr val="windowText" lastClr="000000"/>
              </a:solidFill>
              <a:latin typeface="Comic Sans MS" panose="030F0702030302020204" pitchFamily="66" charset="0"/>
            </a:endParaRPr>
          </a:p>
          <a:p>
            <a:pPr algn="l"/>
            <a:r>
              <a:rPr lang="fr-FR" sz="1100" b="1" u="none" baseline="0">
                <a:solidFill>
                  <a:sysClr val="windowText" lastClr="000000"/>
                </a:solidFill>
                <a:latin typeface="Comic Sans MS" panose="030F0702030302020204" pitchFamily="66" charset="0"/>
              </a:rPr>
              <a:t>Dans la </a:t>
            </a:r>
            <a:r>
              <a:rPr kumimoji="0" lang="fr-FR" sz="1100" b="1"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salle de bain </a:t>
            </a:r>
            <a:r>
              <a:rPr lang="fr-FR" sz="1100" b="1" u="none">
                <a:solidFill>
                  <a:sysClr val="windowText" lastClr="000000"/>
                </a:solidFill>
                <a:latin typeface="Comic Sans MS" panose="030F0702030302020204" pitchFamily="66" charset="0"/>
              </a:rPr>
              <a:t>:</a:t>
            </a:r>
          </a:p>
          <a:p>
            <a:pPr algn="l"/>
            <a:endParaRPr lang="fr-FR" sz="1100" b="1" u="none">
              <a:solidFill>
                <a:sysClr val="windowText" lastClr="000000"/>
              </a:solidFill>
              <a:latin typeface="Comic Sans MS" panose="030F0702030302020204" pitchFamily="66"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Changez votre douchette pour un modèle économe (5 à 8 L/min).</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ou installez sur une douchette existante un réducteur de débit (6 à 10 L/min).</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Evitez de laisser couler l'eau pendant le brossage des dents, le lavage des mains, le rasage ou quand vous vous savonnez. C'est 30% d'économie sur l'eau et sur l'énergie,</a:t>
            </a:r>
          </a:p>
          <a:p>
            <a:pPr algn="l"/>
            <a:endParaRPr lang="fr-FR" sz="1100" b="1" u="none">
              <a:solidFill>
                <a:sysClr val="windowText" lastClr="000000"/>
              </a:solidFill>
              <a:latin typeface="Comic Sans MS" panose="030F0702030302020204" pitchFamily="66"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Si vous ne possédez pas de mitigeur thermostatique, installer un stop douche afin  de conserver le réglage de la température pendant le savonnage.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Une douche c'est 50 litres, un bain c'est 200 litres. Faites le bon choix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Un verre à dents permet d'économiser jusqu'à 30 m</a:t>
            </a:r>
            <a:r>
              <a:rPr kumimoji="0" lang="fr-FR" sz="1100" b="0" i="0" u="none" strike="noStrike" kern="0" cap="none" spc="0" normalizeH="0" baseline="30000" noProof="0">
                <a:ln>
                  <a:noFill/>
                </a:ln>
                <a:solidFill>
                  <a:sysClr val="windowText" lastClr="000000"/>
                </a:solidFill>
                <a:effectLst/>
                <a:uLnTx/>
                <a:uFillTx/>
                <a:latin typeface="Comic Sans MS" panose="030F0702030302020204" pitchFamily="66" charset="0"/>
                <a:ea typeface="+mn-ea"/>
                <a:cs typeface="+mn-cs"/>
              </a:rPr>
              <a:t>3</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d'eau par an, soit 90 €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Dans les toilettes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Installez un système de chasse à double commande (3 - 6 L/min contre 12 L pour une chasse d'eau à simple commande)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Sur une chasse existante, introduisez  un dispositif pour réduire le volume de chasse (une bouteille d'eau pleine ou un "sac WC").</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xdr:txBody>
      </xdr:sp>
      <xdr:pic>
        <xdr:nvPicPr>
          <xdr:cNvPr id="50" name="Image 49"/>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743700" y="53759100"/>
            <a:ext cx="435653" cy="382647"/>
          </a:xfrm>
          <a:prstGeom prst="rect">
            <a:avLst/>
          </a:prstGeom>
        </xdr:spPr>
      </xdr:pic>
    </xdr:grpSp>
    <xdr:clientData/>
  </xdr:twoCellAnchor>
  <xdr:twoCellAnchor>
    <xdr:from>
      <xdr:col>1</xdr:col>
      <xdr:colOff>85725</xdr:colOff>
      <xdr:row>417</xdr:row>
      <xdr:rowOff>159886</xdr:rowOff>
    </xdr:from>
    <xdr:to>
      <xdr:col>13</xdr:col>
      <xdr:colOff>523875</xdr:colOff>
      <xdr:row>435</xdr:row>
      <xdr:rowOff>19058</xdr:rowOff>
    </xdr:to>
    <xdr:grpSp>
      <xdr:nvGrpSpPr>
        <xdr:cNvPr id="57" name="Groupe 56"/>
        <xdr:cNvGrpSpPr/>
      </xdr:nvGrpSpPr>
      <xdr:grpSpPr>
        <a:xfrm>
          <a:off x="523875" y="72997561"/>
          <a:ext cx="7172325" cy="2773822"/>
          <a:chOff x="276225" y="66520554"/>
          <a:chExt cx="6038850" cy="2291683"/>
        </a:xfrm>
      </xdr:grpSpPr>
      <xdr:sp macro="" textlink="">
        <xdr:nvSpPr>
          <xdr:cNvPr id="33" name="ZoneTexte 32"/>
          <xdr:cNvSpPr txBox="1"/>
        </xdr:nvSpPr>
        <xdr:spPr>
          <a:xfrm>
            <a:off x="276225" y="66520554"/>
            <a:ext cx="6038850" cy="2291683"/>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r>
              <a:rPr lang="fr-FR" sz="1100" b="1" u="none" baseline="0">
                <a:solidFill>
                  <a:sysClr val="windowText" lastClr="000000"/>
                </a:solidFill>
                <a:latin typeface="Comic Sans MS" panose="030F0702030302020204" pitchFamily="66" charset="0"/>
                <a:ea typeface="+mn-ea"/>
                <a:cs typeface="+mn-cs"/>
              </a:rPr>
              <a:t>      </a:t>
            </a:r>
            <a:r>
              <a:rPr lang="fr-FR" sz="1100" b="1" u="sng" baseline="0">
                <a:solidFill>
                  <a:sysClr val="windowText" lastClr="000000"/>
                </a:solidFill>
                <a:latin typeface="Comic Sans MS" panose="030F0702030302020204" pitchFamily="66" charset="0"/>
                <a:ea typeface="+mn-ea"/>
                <a:cs typeface="+mn-cs"/>
              </a:rPr>
              <a:t>Les économies d'eau en général :</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Fermez le robinet du compteur d'eau pendant les absences prolongées.</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Utilisez l'eau de pluie pour l'arrosage des fleurs et du jardin.</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Si vous avez une piscine, utilisez une bache pour limiter l'évaporation.</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Choisissez des plantes peu gourmandes en eau.</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Est ce bien indispensable de laver votre voiture tous  les dimanches ?</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Et pourquoi pas des toilettes sèches ?</a:t>
            </a:r>
          </a:p>
        </xdr:txBody>
      </xdr:sp>
      <xdr:pic>
        <xdr:nvPicPr>
          <xdr:cNvPr id="56" name="Image 55"/>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285750" y="66532125"/>
            <a:ext cx="401245" cy="352425"/>
          </a:xfrm>
          <a:prstGeom prst="rect">
            <a:avLst/>
          </a:prstGeom>
        </xdr:spPr>
      </xdr:pic>
    </xdr:grpSp>
    <xdr:clientData/>
  </xdr:twoCellAnchor>
  <xdr:twoCellAnchor>
    <xdr:from>
      <xdr:col>1</xdr:col>
      <xdr:colOff>9526</xdr:colOff>
      <xdr:row>354</xdr:row>
      <xdr:rowOff>76200</xdr:rowOff>
    </xdr:from>
    <xdr:to>
      <xdr:col>6</xdr:col>
      <xdr:colOff>19048</xdr:colOff>
      <xdr:row>366</xdr:row>
      <xdr:rowOff>124819</xdr:rowOff>
    </xdr:to>
    <xdr:grpSp>
      <xdr:nvGrpSpPr>
        <xdr:cNvPr id="8" name="Groupe 7"/>
        <xdr:cNvGrpSpPr/>
      </xdr:nvGrpSpPr>
      <xdr:grpSpPr>
        <a:xfrm>
          <a:off x="447676" y="62341125"/>
          <a:ext cx="2676522" cy="2153644"/>
          <a:chOff x="390526" y="58321575"/>
          <a:chExt cx="2343147" cy="2201269"/>
        </a:xfrm>
      </xdr:grpSpPr>
      <xdr:pic>
        <xdr:nvPicPr>
          <xdr:cNvPr id="2" name="Image 1"/>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r="47888"/>
          <a:stretch/>
        </xdr:blipFill>
        <xdr:spPr>
          <a:xfrm>
            <a:off x="390526" y="58321576"/>
            <a:ext cx="1219199" cy="1153518"/>
          </a:xfrm>
          <a:prstGeom prst="rect">
            <a:avLst/>
          </a:prstGeom>
        </xdr:spPr>
      </xdr:pic>
      <xdr:pic>
        <xdr:nvPicPr>
          <xdr:cNvPr id="54" name="Image 53"/>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850" r="47888"/>
          <a:stretch/>
        </xdr:blipFill>
        <xdr:spPr>
          <a:xfrm>
            <a:off x="1562100" y="58321575"/>
            <a:ext cx="1152524" cy="1153518"/>
          </a:xfrm>
          <a:prstGeom prst="rect">
            <a:avLst/>
          </a:prstGeom>
        </xdr:spPr>
      </xdr:pic>
      <xdr:pic>
        <xdr:nvPicPr>
          <xdr:cNvPr id="55" name="Image 54"/>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r="47888"/>
          <a:stretch/>
        </xdr:blipFill>
        <xdr:spPr>
          <a:xfrm>
            <a:off x="409575" y="59369326"/>
            <a:ext cx="1219199" cy="1153518"/>
          </a:xfrm>
          <a:prstGeom prst="rect">
            <a:avLst/>
          </a:prstGeom>
        </xdr:spPr>
      </xdr:pic>
      <xdr:pic>
        <xdr:nvPicPr>
          <xdr:cNvPr id="58" name="Image 57"/>
          <xdr:cNvPicPr>
            <a:picLocks noChangeAspect="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l="2850" r="47888"/>
          <a:stretch/>
        </xdr:blipFill>
        <xdr:spPr>
          <a:xfrm>
            <a:off x="1581149" y="59369325"/>
            <a:ext cx="1152524" cy="1153518"/>
          </a:xfrm>
          <a:prstGeom prst="rect">
            <a:avLst/>
          </a:prstGeom>
        </xdr:spPr>
      </xdr:pic>
    </xdr:grpSp>
    <xdr:clientData/>
  </xdr:twoCellAnchor>
  <xdr:twoCellAnchor>
    <xdr:from>
      <xdr:col>7</xdr:col>
      <xdr:colOff>114300</xdr:colOff>
      <xdr:row>355</xdr:row>
      <xdr:rowOff>180975</xdr:rowOff>
    </xdr:from>
    <xdr:to>
      <xdr:col>9</xdr:col>
      <xdr:colOff>190498</xdr:colOff>
      <xdr:row>368</xdr:row>
      <xdr:rowOff>115293</xdr:rowOff>
    </xdr:to>
    <xdr:grpSp>
      <xdr:nvGrpSpPr>
        <xdr:cNvPr id="27" name="Groupe 26"/>
        <xdr:cNvGrpSpPr/>
      </xdr:nvGrpSpPr>
      <xdr:grpSpPr>
        <a:xfrm>
          <a:off x="3819525" y="62607825"/>
          <a:ext cx="1495423" cy="2201268"/>
          <a:chOff x="3352800" y="58416825"/>
          <a:chExt cx="1238248" cy="2201268"/>
        </a:xfrm>
      </xdr:grpSpPr>
      <xdr:pic>
        <xdr:nvPicPr>
          <xdr:cNvPr id="62" name="Image 61"/>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r="47888"/>
          <a:stretch/>
        </xdr:blipFill>
        <xdr:spPr>
          <a:xfrm>
            <a:off x="3352800" y="58416825"/>
            <a:ext cx="1219199" cy="1153518"/>
          </a:xfrm>
          <a:prstGeom prst="rect">
            <a:avLst/>
          </a:prstGeom>
        </xdr:spPr>
      </xdr:pic>
      <xdr:pic>
        <xdr:nvPicPr>
          <xdr:cNvPr id="63" name="Image 62"/>
          <xdr:cNvPicPr>
            <a:picLocks noChangeAspect="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r="47888"/>
          <a:stretch/>
        </xdr:blipFill>
        <xdr:spPr>
          <a:xfrm>
            <a:off x="3371849" y="59464575"/>
            <a:ext cx="1219199" cy="1153518"/>
          </a:xfrm>
          <a:prstGeom prst="rect">
            <a:avLst/>
          </a:prstGeom>
        </xdr:spPr>
      </xdr:pic>
    </xdr:grpSp>
    <xdr:clientData/>
  </xdr:twoCellAnchor>
  <xdr:twoCellAnchor editAs="oneCell">
    <xdr:from>
      <xdr:col>10</xdr:col>
      <xdr:colOff>152400</xdr:colOff>
      <xdr:row>355</xdr:row>
      <xdr:rowOff>200025</xdr:rowOff>
    </xdr:from>
    <xdr:to>
      <xdr:col>13</xdr:col>
      <xdr:colOff>95249</xdr:colOff>
      <xdr:row>362</xdr:row>
      <xdr:rowOff>86718</xdr:rowOff>
    </xdr:to>
    <xdr:pic>
      <xdr:nvPicPr>
        <xdr:cNvPr id="64" name="Image 63"/>
        <xdr:cNvPicPr>
          <a:picLocks noChangeAspect="1"/>
        </xdr:cNvPicPr>
      </xdr:nvPicPr>
      <xdr:blipFill rotWithShape="1">
        <a:blip xmlns:r="http://schemas.openxmlformats.org/officeDocument/2006/relationships" r:embed="rId20" cstate="print">
          <a:extLst>
            <a:ext uri="{28A0092B-C50C-407E-A947-70E740481C1C}">
              <a14:useLocalDpi xmlns:a14="http://schemas.microsoft.com/office/drawing/2010/main" val="0"/>
            </a:ext>
          </a:extLst>
        </a:blip>
        <a:srcRect r="47888"/>
        <a:stretch/>
      </xdr:blipFill>
      <xdr:spPr>
        <a:xfrm>
          <a:off x="5067300" y="58273950"/>
          <a:ext cx="1219199" cy="11535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255</xdr:row>
      <xdr:rowOff>123824</xdr:rowOff>
    </xdr:from>
    <xdr:to>
      <xdr:col>12</xdr:col>
      <xdr:colOff>85725</xdr:colOff>
      <xdr:row>269</xdr:row>
      <xdr:rowOff>57149</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109228</xdr:colOff>
      <xdr:row>12</xdr:row>
      <xdr:rowOff>152665</xdr:rowOff>
    </xdr:from>
    <xdr:to>
      <xdr:col>13</xdr:col>
      <xdr:colOff>190500</xdr:colOff>
      <xdr:row>18</xdr:row>
      <xdr:rowOff>133615</xdr:rowOff>
    </xdr:to>
    <xdr:sp macro="" textlink="">
      <xdr:nvSpPr>
        <xdr:cNvPr id="3" name="Rectangle 2"/>
        <xdr:cNvSpPr/>
      </xdr:nvSpPr>
      <xdr:spPr>
        <a:xfrm>
          <a:off x="3347728" y="2095765"/>
          <a:ext cx="2881622" cy="952500"/>
        </a:xfrm>
        <a:prstGeom prst="rect">
          <a:avLst/>
        </a:prstGeom>
        <a:noFill/>
      </xdr:spPr>
      <xdr:txBody>
        <a:bodyPr wrap="none" lIns="91440" tIns="45720" rIns="91440" bIns="45720" anchor="ctr" anchorCtr="1">
          <a:noAutofit/>
        </a:bodyPr>
        <a:lstStyle/>
        <a:p>
          <a:pPr algn="ctr"/>
          <a:r>
            <a:rPr lang="fr-FR" sz="5400" b="0" cap="none" spc="0">
              <a:ln w="0"/>
              <a:gradFill>
                <a:gsLst>
                  <a:gs pos="21000">
                    <a:srgbClr val="53575C"/>
                  </a:gs>
                  <a:gs pos="88000">
                    <a:srgbClr val="C5C7CA"/>
                  </a:gs>
                </a:gsLst>
                <a:lin ang="5400000"/>
              </a:gradFill>
              <a:effectLst/>
            </a:rPr>
            <a:t>Conso-Kit</a:t>
          </a:r>
        </a:p>
      </xdr:txBody>
    </xdr:sp>
    <xdr:clientData/>
  </xdr:twoCellAnchor>
  <xdr:twoCellAnchor>
    <xdr:from>
      <xdr:col>7</xdr:col>
      <xdr:colOff>217515</xdr:colOff>
      <xdr:row>17</xdr:row>
      <xdr:rowOff>151681</xdr:rowOff>
    </xdr:from>
    <xdr:to>
      <xdr:col>13</xdr:col>
      <xdr:colOff>6015</xdr:colOff>
      <xdr:row>21</xdr:row>
      <xdr:rowOff>85725</xdr:rowOff>
    </xdr:to>
    <xdr:sp macro="" textlink="">
      <xdr:nvSpPr>
        <xdr:cNvPr id="4" name="Rectangle 3"/>
        <xdr:cNvSpPr/>
      </xdr:nvSpPr>
      <xdr:spPr>
        <a:xfrm>
          <a:off x="3456015" y="2904406"/>
          <a:ext cx="2588850" cy="581744"/>
        </a:xfrm>
        <a:prstGeom prst="rect">
          <a:avLst/>
        </a:prstGeom>
        <a:noFill/>
      </xdr:spPr>
      <xdr:txBody>
        <a:bodyPr wrap="none" lIns="91440" tIns="45720" rIns="91440" bIns="45720">
          <a:noAutofit/>
        </a:bodyPr>
        <a:lstStyle/>
        <a:p>
          <a:pPr algn="ctr"/>
          <a:r>
            <a:rPr lang="fr-FR" sz="2400" b="0" cap="none" spc="0">
              <a:ln w="0"/>
              <a:solidFill>
                <a:schemeClr val="tx1"/>
              </a:solidFill>
              <a:effectLst>
                <a:outerShdw blurRad="38100" dist="19050" dir="2700000" algn="tl" rotWithShape="0">
                  <a:schemeClr val="dk1">
                    <a:alpha val="40000"/>
                  </a:schemeClr>
                </a:outerShdw>
              </a:effectLst>
            </a:rPr>
            <a:t>Voir, mesurer, agir.</a:t>
          </a:r>
        </a:p>
      </xdr:txBody>
    </xdr:sp>
    <xdr:clientData/>
  </xdr:twoCellAnchor>
  <xdr:twoCellAnchor>
    <xdr:from>
      <xdr:col>5</xdr:col>
      <xdr:colOff>303614</xdr:colOff>
      <xdr:row>24</xdr:row>
      <xdr:rowOff>113251</xdr:rowOff>
    </xdr:from>
    <xdr:to>
      <xdr:col>14</xdr:col>
      <xdr:colOff>125708</xdr:colOff>
      <xdr:row>28</xdr:row>
      <xdr:rowOff>93602</xdr:rowOff>
    </xdr:to>
    <xdr:sp macro="" textlink="">
      <xdr:nvSpPr>
        <xdr:cNvPr id="6" name="Rectangle 5"/>
        <xdr:cNvSpPr/>
      </xdr:nvSpPr>
      <xdr:spPr>
        <a:xfrm>
          <a:off x="2551514" y="3999451"/>
          <a:ext cx="4375044" cy="628051"/>
        </a:xfrm>
        <a:prstGeom prst="rect">
          <a:avLst/>
        </a:prstGeom>
        <a:noFill/>
      </xdr:spPr>
      <xdr:txBody>
        <a:bodyPr wrap="none" lIns="91440" tIns="45720" rIns="91440" bIns="45720">
          <a:noAutofit/>
        </a:bodyPr>
        <a:lstStyle/>
        <a:p>
          <a:pPr algn="ctr"/>
          <a:r>
            <a:rPr lang="fr-FR" sz="2800" b="1" cap="none" spc="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Rapport</a:t>
          </a:r>
          <a:r>
            <a:rPr lang="fr-FR" sz="2800" b="1" cap="none" spc="0" baseline="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 </a:t>
          </a:r>
          <a:r>
            <a:rPr lang="fr-FR" sz="2800" b="1" cap="none" spc="0">
              <a:ln w="0"/>
              <a:gradFill flip="none" rotWithShape="1">
                <a:gsLst>
                  <a:gs pos="0">
                    <a:srgbClr val="FF6600"/>
                  </a:gs>
                  <a:gs pos="100000">
                    <a:srgbClr val="FFC000"/>
                  </a:gs>
                </a:gsLst>
                <a:lin ang="2700000" scaled="1"/>
                <a:tileRect/>
              </a:gradFill>
              <a:effectLst>
                <a:outerShdw blurRad="38100" dist="19050" dir="2700000" algn="tl" rotWithShape="0">
                  <a:schemeClr val="dk1">
                    <a:alpha val="40000"/>
                  </a:schemeClr>
                </a:outerShdw>
              </a:effectLst>
            </a:rPr>
            <a:t>de vos mesures</a:t>
          </a:r>
        </a:p>
      </xdr:txBody>
    </xdr:sp>
    <xdr:clientData/>
  </xdr:twoCellAnchor>
  <xdr:twoCellAnchor>
    <xdr:from>
      <xdr:col>0</xdr:col>
      <xdr:colOff>29809</xdr:colOff>
      <xdr:row>142</xdr:row>
      <xdr:rowOff>28576</xdr:rowOff>
    </xdr:from>
    <xdr:to>
      <xdr:col>12</xdr:col>
      <xdr:colOff>409575</xdr:colOff>
      <xdr:row>151</xdr:row>
      <xdr:rowOff>142876</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48858</xdr:colOff>
      <xdr:row>154</xdr:row>
      <xdr:rowOff>38100</xdr:rowOff>
    </xdr:from>
    <xdr:to>
      <xdr:col>12</xdr:col>
      <xdr:colOff>415571</xdr:colOff>
      <xdr:row>164</xdr:row>
      <xdr:rowOff>130968</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144109</xdr:colOff>
      <xdr:row>167</xdr:row>
      <xdr:rowOff>47625</xdr:rowOff>
    </xdr:from>
    <xdr:to>
      <xdr:col>12</xdr:col>
      <xdr:colOff>520346</xdr:colOff>
      <xdr:row>177</xdr:row>
      <xdr:rowOff>140493</xdr:rowOff>
    </xdr:to>
    <xdr:graphicFrame macro="">
      <xdr:nvGraphicFramePr>
        <xdr:cNvPr id="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28575</xdr:colOff>
      <xdr:row>181</xdr:row>
      <xdr:rowOff>85724</xdr:rowOff>
    </xdr:from>
    <xdr:to>
      <xdr:col>8</xdr:col>
      <xdr:colOff>314325</xdr:colOff>
      <xdr:row>191</xdr:row>
      <xdr:rowOff>95249</xdr:rowOff>
    </xdr:to>
    <xdr:pic>
      <xdr:nvPicPr>
        <xdr:cNvPr id="12" name="Image 11"/>
        <xdr:cNvPicPr>
          <a:picLocks noChangeAspect="1"/>
        </xdr:cNvPicPr>
      </xdr:nvPicPr>
      <xdr:blipFill>
        <a:blip xmlns:r="http://schemas.openxmlformats.org/officeDocument/2006/relationships" r:embed="rId5" cstate="print"/>
        <a:srcRect/>
        <a:stretch>
          <a:fillRect/>
        </a:stretch>
      </xdr:blipFill>
      <xdr:spPr bwMode="auto">
        <a:xfrm>
          <a:off x="409575" y="28946474"/>
          <a:ext cx="3657600" cy="1628775"/>
        </a:xfrm>
        <a:prstGeom prst="rect">
          <a:avLst/>
        </a:prstGeom>
        <a:noFill/>
        <a:ln w="9525">
          <a:noFill/>
          <a:miter lim="800000"/>
          <a:headEnd/>
          <a:tailEnd/>
        </a:ln>
      </xdr:spPr>
    </xdr:pic>
    <xdr:clientData/>
  </xdr:twoCellAnchor>
  <xdr:twoCellAnchor>
    <xdr:from>
      <xdr:col>0</xdr:col>
      <xdr:colOff>47626</xdr:colOff>
      <xdr:row>218</xdr:row>
      <xdr:rowOff>95250</xdr:rowOff>
    </xdr:from>
    <xdr:to>
      <xdr:col>12</xdr:col>
      <xdr:colOff>347662</xdr:colOff>
      <xdr:row>230</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66674</xdr:colOff>
      <xdr:row>237</xdr:row>
      <xdr:rowOff>142875</xdr:rowOff>
    </xdr:from>
    <xdr:to>
      <xdr:col>12</xdr:col>
      <xdr:colOff>385761</xdr:colOff>
      <xdr:row>248</xdr:row>
      <xdr:rowOff>73818</xdr:rowOff>
    </xdr:to>
    <xdr:graphicFrame macro="">
      <xdr:nvGraphicFramePr>
        <xdr:cNvPr id="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161926</xdr:colOff>
      <xdr:row>114</xdr:row>
      <xdr:rowOff>95249</xdr:rowOff>
    </xdr:from>
    <xdr:to>
      <xdr:col>11</xdr:col>
      <xdr:colOff>152400</xdr:colOff>
      <xdr:row>129</xdr:row>
      <xdr:rowOff>180974</xdr:rowOff>
    </xdr:to>
    <xdr:graphicFrame macro="">
      <xdr:nvGraphicFramePr>
        <xdr:cNvPr id="1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257175</xdr:colOff>
      <xdr:row>131</xdr:row>
      <xdr:rowOff>57150</xdr:rowOff>
    </xdr:from>
    <xdr:to>
      <xdr:col>10</xdr:col>
      <xdr:colOff>142875</xdr:colOff>
      <xdr:row>135</xdr:row>
      <xdr:rowOff>92869</xdr:rowOff>
    </xdr:to>
    <xdr:sp macro="" textlink="">
      <xdr:nvSpPr>
        <xdr:cNvPr id="17" name="Rectangle 16"/>
        <xdr:cNvSpPr/>
      </xdr:nvSpPr>
      <xdr:spPr>
        <a:xfrm>
          <a:off x="981075" y="20250150"/>
          <a:ext cx="4076700" cy="797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0</xdr:col>
      <xdr:colOff>0</xdr:colOff>
      <xdr:row>280</xdr:row>
      <xdr:rowOff>28575</xdr:rowOff>
    </xdr:from>
    <xdr:to>
      <xdr:col>13</xdr:col>
      <xdr:colOff>8227</xdr:colOff>
      <xdr:row>288</xdr:row>
      <xdr:rowOff>35286</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114300</xdr:colOff>
      <xdr:row>295</xdr:row>
      <xdr:rowOff>76200</xdr:rowOff>
    </xdr:from>
    <xdr:to>
      <xdr:col>14</xdr:col>
      <xdr:colOff>495300</xdr:colOff>
      <xdr:row>310</xdr:row>
      <xdr:rowOff>114300</xdr:rowOff>
    </xdr:to>
    <xdr:graphicFrame macro="">
      <xdr:nvGraphicFramePr>
        <xdr:cNvPr id="19"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219074</xdr:colOff>
      <xdr:row>312</xdr:row>
      <xdr:rowOff>152400</xdr:rowOff>
    </xdr:from>
    <xdr:to>
      <xdr:col>13</xdr:col>
      <xdr:colOff>676275</xdr:colOff>
      <xdr:row>334</xdr:row>
      <xdr:rowOff>85725</xdr:rowOff>
    </xdr:to>
    <xdr:graphicFrame macro="">
      <xdr:nvGraphicFramePr>
        <xdr:cNvPr id="2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200025</xdr:colOff>
      <xdr:row>77</xdr:row>
      <xdr:rowOff>76200</xdr:rowOff>
    </xdr:from>
    <xdr:to>
      <xdr:col>17</xdr:col>
      <xdr:colOff>209550</xdr:colOff>
      <xdr:row>101</xdr:row>
      <xdr:rowOff>133350</xdr:rowOff>
    </xdr:to>
    <xdr:graphicFrame macro="">
      <xdr:nvGraphicFramePr>
        <xdr:cNvPr id="22" name="Graphique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304800</xdr:colOff>
      <xdr:row>114</xdr:row>
      <xdr:rowOff>85725</xdr:rowOff>
    </xdr:from>
    <xdr:to>
      <xdr:col>17</xdr:col>
      <xdr:colOff>419100</xdr:colOff>
      <xdr:row>132</xdr:row>
      <xdr:rowOff>66675</xdr:rowOff>
    </xdr:to>
    <xdr:grpSp>
      <xdr:nvGrpSpPr>
        <xdr:cNvPr id="24" name="Groupe 23"/>
        <xdr:cNvGrpSpPr/>
      </xdr:nvGrpSpPr>
      <xdr:grpSpPr>
        <a:xfrm>
          <a:off x="7219950" y="21678900"/>
          <a:ext cx="2981325" cy="3409950"/>
          <a:chOff x="0" y="20097750"/>
          <a:chExt cx="2619375" cy="3409950"/>
        </a:xfrm>
      </xdr:grpSpPr>
      <xdr:sp macro="" textlink="">
        <xdr:nvSpPr>
          <xdr:cNvPr id="25" name="ZoneTexte 24"/>
          <xdr:cNvSpPr txBox="1"/>
        </xdr:nvSpPr>
        <xdr:spPr>
          <a:xfrm>
            <a:off x="0" y="20097750"/>
            <a:ext cx="2619375" cy="3409950"/>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u="none" baseline="0">
                <a:solidFill>
                  <a:sysClr val="windowText" lastClr="000000"/>
                </a:solidFill>
                <a:latin typeface="Comic Sans MS" panose="030F0702030302020204" pitchFamily="66" charset="0"/>
                <a:ea typeface="+mn-ea"/>
                <a:cs typeface="+mn-cs"/>
              </a:rPr>
              <a:t>       </a:t>
            </a:r>
            <a:r>
              <a:rPr lang="fr-FR" sz="1100" b="1" u="sng" baseline="0">
                <a:solidFill>
                  <a:sysClr val="windowText" lastClr="000000"/>
                </a:solidFill>
                <a:latin typeface="Comic Sans MS" panose="030F0702030302020204" pitchFamily="66" charset="0"/>
                <a:ea typeface="+mn-ea"/>
                <a:cs typeface="+mn-cs"/>
              </a:rPr>
              <a:t>Les gestes malins :</a:t>
            </a: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Branchez les appareils équipés de veille sur une prise multiple à interrupteur ou sur une prise programmable.</a:t>
            </a:r>
          </a:p>
          <a:p>
            <a:endParaRPr lang="fr-FR" sz="1100" baseline="0">
              <a:solidFill>
                <a:sysClr val="windowText" lastClr="000000"/>
              </a:solidFill>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ysClr val="windowText" lastClr="000000"/>
                </a:solidFill>
                <a:latin typeface="Comic Sans MS" panose="030F0702030302020204" pitchFamily="66" charset="0"/>
                <a:ea typeface="+mn-ea"/>
                <a:cs typeface="+mn-cs"/>
              </a:rPr>
              <a:t>- </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Pensez à configurer l'extinction d'écran et la mise en veille automatique de votre ordinateur.</a:t>
            </a: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Débranchez les appareils rarement utilisés, car certains peuvent consommer de l'électricité au niveau du transformateur, de l'accumulateur... (exemple: le chargeur de téléphone).</a:t>
            </a:r>
          </a:p>
          <a:p>
            <a:endParaRPr lang="fr-FR" sz="900">
              <a:solidFill>
                <a:schemeClr val="accent1">
                  <a:lumMod val="50000"/>
                </a:schemeClr>
              </a:solidFill>
            </a:endParaRPr>
          </a:p>
        </xdr:txBody>
      </xdr:sp>
      <xdr:pic>
        <xdr:nvPicPr>
          <xdr:cNvPr id="26" name="Image 2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9050" y="20116800"/>
            <a:ext cx="435653" cy="382647"/>
          </a:xfrm>
          <a:prstGeom prst="rect">
            <a:avLst/>
          </a:prstGeom>
        </xdr:spPr>
      </xdr:pic>
    </xdr:grpSp>
    <xdr:clientData/>
  </xdr:twoCellAnchor>
  <xdr:twoCellAnchor>
    <xdr:from>
      <xdr:col>13</xdr:col>
      <xdr:colOff>257174</xdr:colOff>
      <xdr:row>143</xdr:row>
      <xdr:rowOff>9531</xdr:rowOff>
    </xdr:from>
    <xdr:to>
      <xdr:col>18</xdr:col>
      <xdr:colOff>409574</xdr:colOff>
      <xdr:row>177</xdr:row>
      <xdr:rowOff>47627</xdr:rowOff>
    </xdr:to>
    <xdr:grpSp>
      <xdr:nvGrpSpPr>
        <xdr:cNvPr id="27" name="Groupe 26"/>
        <xdr:cNvGrpSpPr/>
      </xdr:nvGrpSpPr>
      <xdr:grpSpPr>
        <a:xfrm>
          <a:off x="7172324" y="27127206"/>
          <a:ext cx="3609975" cy="5772146"/>
          <a:chOff x="238125" y="24926924"/>
          <a:chExt cx="2800350" cy="6032877"/>
        </a:xfrm>
      </xdr:grpSpPr>
      <xdr:sp macro="" textlink="">
        <xdr:nvSpPr>
          <xdr:cNvPr id="28" name="Text Box 15"/>
          <xdr:cNvSpPr txBox="1">
            <a:spLocks noChangeArrowheads="1"/>
          </xdr:cNvSpPr>
        </xdr:nvSpPr>
        <xdr:spPr bwMode="auto">
          <a:xfrm>
            <a:off x="238125" y="24926924"/>
            <a:ext cx="2800350" cy="6032877"/>
          </a:xfrm>
          <a:prstGeom prst="rect">
            <a:avLst/>
          </a:prstGeom>
          <a:solidFill>
            <a:schemeClr val="accent6">
              <a:lumMod val="40000"/>
              <a:lumOff val="60000"/>
            </a:schemeClr>
          </a:solidFill>
          <a:ln w="9525">
            <a:solidFill>
              <a:sysClr val="windowText" lastClr="000000"/>
            </a:solidFill>
            <a:miter lim="800000"/>
            <a:headEnd/>
            <a:tailEnd/>
          </a:ln>
        </xdr:spPr>
        <xdr:txBody>
          <a:bodyPr vertOverflow="clip" wrap="square" lIns="27432" tIns="32004" rIns="0" bIns="0" anchor="t" upright="1"/>
          <a:lstStyle/>
          <a:p>
            <a:pPr algn="l" rtl="1">
              <a:defRPr sz="1000"/>
            </a:pPr>
            <a:r>
              <a:rPr lang="fr-FR" sz="1100" b="1" i="0" u="none" strike="noStrike">
                <a:solidFill>
                  <a:sysClr val="windowText" lastClr="000000"/>
                </a:solidFill>
                <a:latin typeface="Comic Sans MS" panose="030F0702030302020204" pitchFamily="66" charset="0"/>
              </a:rPr>
              <a:t>        </a:t>
            </a:r>
            <a:r>
              <a:rPr lang="fr-FR" sz="1100" b="1" i="0" u="sng" strike="noStrike">
                <a:solidFill>
                  <a:sysClr val="windowText" lastClr="000000"/>
                </a:solidFill>
                <a:latin typeface="Comic Sans MS" panose="030F0702030302020204" pitchFamily="66" charset="0"/>
              </a:rPr>
              <a:t>Les</a:t>
            </a:r>
            <a:r>
              <a:rPr lang="fr-FR" sz="1100" b="1" i="0" u="sng" strike="noStrike" baseline="0">
                <a:solidFill>
                  <a:sysClr val="windowText" lastClr="000000"/>
                </a:solidFill>
                <a:latin typeface="Comic Sans MS" panose="030F0702030302020204" pitchFamily="66" charset="0"/>
              </a:rPr>
              <a:t> </a:t>
            </a:r>
            <a:r>
              <a:rPr lang="fr-FR" sz="1100" b="1" i="0" u="sng" strike="noStrike">
                <a:solidFill>
                  <a:sysClr val="windowText" lastClr="000000"/>
                </a:solidFill>
                <a:latin typeface="Comic Sans MS" panose="030F0702030302020204" pitchFamily="66" charset="0"/>
              </a:rPr>
              <a:t>gestes malins :</a:t>
            </a:r>
            <a:endParaRPr lang="fr-FR" sz="1100" b="0" i="0" u="none" strike="noStrike">
              <a:solidFill>
                <a:sysClr val="windowText" lastClr="000000"/>
              </a:solidFill>
              <a:latin typeface="Comic Sans MS" panose="030F0702030302020204" pitchFamily="66" charset="0"/>
            </a:endParaRPr>
          </a:p>
          <a:p>
            <a:pPr algn="l" rtl="1">
              <a:defRPr sz="1000"/>
            </a:pPr>
            <a:endParaRPr lang="fr-FR" sz="1100" b="0" i="0" strike="noStrike">
              <a:solidFill>
                <a:sysClr val="windowText" lastClr="000000"/>
              </a:solidFill>
              <a:latin typeface="Comic Sans MS" panose="030F0702030302020204" pitchFamily="66" charset="0"/>
            </a:endParaRPr>
          </a:p>
          <a:p>
            <a:pPr algn="l" rtl="1">
              <a:defRPr sz="1000"/>
            </a:pPr>
            <a:r>
              <a:rPr lang="fr-FR" sz="1100" b="0" i="0" strike="noStrike">
                <a:solidFill>
                  <a:sysClr val="windowText" lastClr="000000"/>
                </a:solidFill>
                <a:latin typeface="Comic Sans MS" panose="030F0702030302020204" pitchFamily="66" charset="0"/>
              </a:rPr>
              <a:t>- Faites vos lavages à pleine</a:t>
            </a:r>
            <a:r>
              <a:rPr lang="fr-FR" sz="1100" b="0" i="0" strike="noStrike" baseline="0">
                <a:solidFill>
                  <a:sysClr val="windowText" lastClr="000000"/>
                </a:solidFill>
                <a:latin typeface="Comic Sans MS" panose="030F0702030302020204" pitchFamily="66" charset="0"/>
              </a:rPr>
              <a:t> </a:t>
            </a:r>
          </a:p>
          <a:p>
            <a:pPr algn="l" rtl="1">
              <a:defRPr sz="1000"/>
            </a:pPr>
            <a:r>
              <a:rPr lang="fr-FR" sz="1100" b="0" i="0" strike="noStrike" baseline="0">
                <a:solidFill>
                  <a:sysClr val="windowText" lastClr="000000"/>
                </a:solidFill>
                <a:latin typeface="Comic Sans MS" panose="030F0702030302020204" pitchFamily="66" charset="0"/>
              </a:rPr>
              <a:t>capacité.</a:t>
            </a:r>
            <a:endParaRPr lang="fr-FR" sz="1100" b="0" i="0" strike="noStrike">
              <a:solidFill>
                <a:sysClr val="windowText" lastClr="000000"/>
              </a:solidFill>
              <a:latin typeface="Comic Sans MS" panose="030F0702030302020204" pitchFamily="66"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strike="noStrike">
              <a:solidFill>
                <a:sysClr val="windowText" lastClr="000000"/>
              </a:solidFill>
              <a:latin typeface="Comic Sans MS" panose="030F0702030302020204" pitchFamily="66"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strike="noStrike">
                <a:solidFill>
                  <a:sysClr val="windowText" lastClr="000000"/>
                </a:solidFill>
                <a:latin typeface="Comic Sans MS" panose="030F0702030302020204" pitchFamily="66" charset="0"/>
              </a:rPr>
              <a:t>- Nettoyez régulièrement les filtres.</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strike="noStrike">
              <a:solidFill>
                <a:sysClr val="windowText" lastClr="000000"/>
              </a:solidFill>
              <a:latin typeface="Comic Sans MS" panose="030F0702030302020204" pitchFamily="66" charset="0"/>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strike="noStrike">
                <a:solidFill>
                  <a:sysClr val="windowText" lastClr="000000"/>
                </a:solidFill>
                <a:latin typeface="Comic Sans MS" panose="030F0702030302020204" pitchFamily="66" charset="0"/>
              </a:rPr>
              <a:t>- Utilisez</a:t>
            </a:r>
            <a:r>
              <a:rPr lang="fr-FR" sz="1100" b="0" i="0" strike="noStrike" baseline="0">
                <a:solidFill>
                  <a:sysClr val="windowText" lastClr="000000"/>
                </a:solidFill>
                <a:latin typeface="Comic Sans MS" panose="030F0702030302020204" pitchFamily="66" charset="0"/>
              </a:rPr>
              <a:t> le mode "ECO" et lavez de  préférence à basse température : un lavage à 30°C consomme 3 fois moins </a:t>
            </a: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strike="noStrike" baseline="0">
                <a:solidFill>
                  <a:sysClr val="windowText" lastClr="000000"/>
                </a:solidFill>
                <a:latin typeface="Comic Sans MS" panose="030F0702030302020204" pitchFamily="66" charset="0"/>
              </a:rPr>
              <a:t>d'énergie qu'un lavage à 90°.</a:t>
            </a:r>
            <a:endParaRPr lang="fr-FR" sz="1100" b="0" i="0">
              <a:solidFill>
                <a:sysClr val="windowText" lastClr="000000"/>
              </a:solidFill>
              <a:latin typeface="Comic Sans MS" panose="030F0702030302020204" pitchFamily="66" charset="0"/>
              <a:ea typeface="+mn-ea"/>
              <a:cs typeface="+mn-cs"/>
            </a:endParaRPr>
          </a:p>
          <a:p>
            <a:pPr algn="l" rtl="1"/>
            <a:endParaRPr lang="fr-FR" sz="1100" b="0" i="0">
              <a:solidFill>
                <a:sysClr val="windowText" lastClr="000000"/>
              </a:solidFill>
              <a:latin typeface="Comic Sans MS" panose="030F0702030302020204" pitchFamily="66" charset="0"/>
              <a:ea typeface="+mn-ea"/>
              <a:cs typeface="+mn-cs"/>
            </a:endParaRPr>
          </a:p>
          <a:p>
            <a:pPr algn="l" rtl="1"/>
            <a:r>
              <a:rPr lang="fr-FR" sz="1100" b="0" i="0">
                <a:solidFill>
                  <a:sysClr val="windowText" lastClr="000000"/>
                </a:solidFill>
                <a:latin typeface="Comic Sans MS" panose="030F0702030302020204" pitchFamily="66" charset="0"/>
                <a:ea typeface="+mn-ea"/>
                <a:cs typeface="+mn-cs"/>
              </a:rPr>
              <a:t>- Si</a:t>
            </a:r>
            <a:r>
              <a:rPr lang="fr-FR" sz="1100" b="0" i="0" baseline="0">
                <a:solidFill>
                  <a:sysClr val="windowText" lastClr="000000"/>
                </a:solidFill>
                <a:latin typeface="Comic Sans MS" panose="030F0702030302020204" pitchFamily="66" charset="0"/>
                <a:ea typeface="+mn-ea"/>
                <a:cs typeface="+mn-cs"/>
              </a:rPr>
              <a:t> vous êtes en double tarif (heure pleine/ heure creuse), utilisez vos appreil pendant les heures creuses grace à la prise programmable ou au départ différé de l'appareil.</a:t>
            </a:r>
          </a:p>
          <a:p>
            <a:pPr algn="l" rtl="1"/>
            <a:endParaRPr lang="fr-FR" sz="1100" b="0" i="0">
              <a:solidFill>
                <a:sysClr val="windowText" lastClr="000000"/>
              </a:solidFill>
              <a:latin typeface="Comic Sans MS" panose="030F0702030302020204" pitchFamily="66" charset="0"/>
              <a:ea typeface="+mn-ea"/>
              <a:cs typeface="+mn-cs"/>
            </a:endParaRPr>
          </a:p>
          <a:p>
            <a:pPr algn="l" rtl="1"/>
            <a:r>
              <a:rPr lang="fr-FR" sz="1100" b="0" i="0">
                <a:solidFill>
                  <a:sysClr val="windowText" lastClr="000000"/>
                </a:solidFill>
                <a:latin typeface="Comic Sans MS" panose="030F0702030302020204" pitchFamily="66" charset="0"/>
                <a:ea typeface="+mn-ea"/>
                <a:cs typeface="+mn-cs"/>
              </a:rPr>
              <a:t>- Si vous disposez d'un chauffe-eau</a:t>
            </a:r>
            <a:r>
              <a:rPr lang="fr-FR" sz="1100" b="0" i="0" baseline="0">
                <a:solidFill>
                  <a:sysClr val="windowText" lastClr="000000"/>
                </a:solidFill>
                <a:latin typeface="Comic Sans MS" panose="030F0702030302020204" pitchFamily="66" charset="0"/>
                <a:ea typeface="+mn-ea"/>
                <a:cs typeface="+mn-cs"/>
              </a:rPr>
              <a:t> solaire, il existe des solutions pour raccorder directement vos appareils </a:t>
            </a:r>
          </a:p>
          <a:p>
            <a:pPr algn="l" rtl="1"/>
            <a:r>
              <a:rPr lang="fr-FR" sz="1100" b="0" i="0" baseline="0">
                <a:solidFill>
                  <a:sysClr val="windowText" lastClr="000000"/>
                </a:solidFill>
                <a:latin typeface="Comic Sans MS" panose="030F0702030302020204" pitchFamily="66" charset="0"/>
                <a:ea typeface="+mn-ea"/>
                <a:cs typeface="+mn-cs"/>
              </a:rPr>
              <a:t>à votre circuit d'eau chaude. </a:t>
            </a:r>
          </a:p>
          <a:p>
            <a:pPr algn="l" rtl="1"/>
            <a:endParaRPr lang="fr-FR" sz="1100" b="0" i="0" baseline="0">
              <a:solidFill>
                <a:sysClr val="windowText" lastClr="000000"/>
              </a:solidFill>
              <a:latin typeface="Comic Sans MS" panose="030F0702030302020204" pitchFamily="66" charset="0"/>
              <a:ea typeface="+mn-ea"/>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Essorez à grande vitesse, votre linge sèchera 2 à 3 fois plus vite (voir tableau ci dessous).</a:t>
            </a:r>
          </a:p>
          <a:p>
            <a:pPr algn="l" rtl="1"/>
            <a:endParaRPr lang="fr-FR" sz="1100" b="0" i="0" baseline="0">
              <a:solidFill>
                <a:sysClr val="windowText" lastClr="000000"/>
              </a:solidFill>
              <a:latin typeface="Comic Sans MS" panose="030F0702030302020204" pitchFamily="66" charset="0"/>
              <a:ea typeface="+mn-ea"/>
              <a:cs typeface="+mn-cs"/>
            </a:endParaRPr>
          </a:p>
          <a:p>
            <a:pPr algn="l" rtl="1"/>
            <a:r>
              <a:rPr lang="fr-FR" sz="1100" i="0">
                <a:solidFill>
                  <a:sysClr val="windowText" lastClr="000000"/>
                </a:solidFill>
                <a:latin typeface="Comic Sans MS" panose="030F0702030302020204" pitchFamily="66" charset="0"/>
              </a:rPr>
              <a:t>- Faites sécher votre linge</a:t>
            </a:r>
            <a:r>
              <a:rPr lang="fr-FR" sz="1100" i="0" baseline="0">
                <a:solidFill>
                  <a:sysClr val="windowText" lastClr="000000"/>
                </a:solidFill>
                <a:latin typeface="Comic Sans MS" panose="030F0702030302020204" pitchFamily="66" charset="0"/>
              </a:rPr>
              <a:t> à l'air libre, il sèchera gratuitement (en moyenne : </a:t>
            </a:r>
            <a:r>
              <a:rPr lang="fr-FR" sz="1100" b="1" i="0" baseline="0">
                <a:solidFill>
                  <a:sysClr val="windowText" lastClr="000000"/>
                </a:solidFill>
                <a:latin typeface="Comic Sans MS" panose="030F0702030302020204" pitchFamily="66" charset="0"/>
              </a:rPr>
              <a:t>100€ d'économies/an par rapport au sèche linge</a:t>
            </a:r>
            <a:r>
              <a:rPr lang="fr-FR" sz="1100" i="0" baseline="0">
                <a:solidFill>
                  <a:sysClr val="windowText" lastClr="000000"/>
                </a:solidFill>
                <a:latin typeface="Comic Sans MS" panose="030F0702030302020204" pitchFamily="66" charset="0"/>
              </a:rPr>
              <a:t>).</a:t>
            </a:r>
            <a:endParaRPr lang="fr-FR" sz="1100" i="0">
              <a:solidFill>
                <a:sysClr val="windowText" lastClr="000000"/>
              </a:solidFill>
              <a:latin typeface="Comic Sans MS" panose="030F0702030302020204" pitchFamily="66" charset="0"/>
            </a:endParaRPr>
          </a:p>
        </xdr:txBody>
      </xdr:sp>
      <xdr:pic>
        <xdr:nvPicPr>
          <xdr:cNvPr id="29" name="Image 28"/>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64470" y="24936450"/>
            <a:ext cx="360492" cy="358817"/>
          </a:xfrm>
          <a:prstGeom prst="rect">
            <a:avLst/>
          </a:prstGeom>
        </xdr:spPr>
      </xdr:pic>
    </xdr:grpSp>
    <xdr:clientData/>
  </xdr:twoCellAnchor>
  <xdr:twoCellAnchor>
    <xdr:from>
      <xdr:col>12</xdr:col>
      <xdr:colOff>400050</xdr:colOff>
      <xdr:row>218</xdr:row>
      <xdr:rowOff>161924</xdr:rowOff>
    </xdr:from>
    <xdr:to>
      <xdr:col>18</xdr:col>
      <xdr:colOff>381000</xdr:colOff>
      <xdr:row>248</xdr:row>
      <xdr:rowOff>104775</xdr:rowOff>
    </xdr:to>
    <xdr:grpSp>
      <xdr:nvGrpSpPr>
        <xdr:cNvPr id="30" name="Groupe 29"/>
        <xdr:cNvGrpSpPr/>
      </xdr:nvGrpSpPr>
      <xdr:grpSpPr>
        <a:xfrm>
          <a:off x="6600825" y="39652574"/>
          <a:ext cx="4152900" cy="4895851"/>
          <a:chOff x="209550" y="35547299"/>
          <a:chExt cx="3629025" cy="4201627"/>
        </a:xfrm>
      </xdr:grpSpPr>
      <xdr:sp macro="" textlink="">
        <xdr:nvSpPr>
          <xdr:cNvPr id="31" name="Text Box 17"/>
          <xdr:cNvSpPr txBox="1">
            <a:spLocks noChangeArrowheads="1"/>
          </xdr:cNvSpPr>
        </xdr:nvSpPr>
        <xdr:spPr bwMode="auto">
          <a:xfrm>
            <a:off x="209550" y="35547299"/>
            <a:ext cx="3629025" cy="4201627"/>
          </a:xfrm>
          <a:prstGeom prst="rect">
            <a:avLst/>
          </a:prstGeom>
          <a:solidFill>
            <a:schemeClr val="accent6">
              <a:lumMod val="40000"/>
              <a:lumOff val="60000"/>
            </a:schemeClr>
          </a:solidFill>
          <a:ln w="9525">
            <a:solidFill>
              <a:sysClr val="windowText" lastClr="000000"/>
            </a:solidFill>
            <a:miter lim="800000"/>
            <a:headEnd/>
            <a:tailEnd/>
          </a:ln>
        </xdr:spPr>
        <xdr:txBody>
          <a:bodyPr vertOverflow="clip" wrap="square" lIns="27432" tIns="32004" rIns="0" bIns="0" anchor="t" upright="1"/>
          <a:lstStyle/>
          <a:p>
            <a:pPr algn="l" rtl="1">
              <a:defRPr sz="1000"/>
            </a:pPr>
            <a:r>
              <a:rPr lang="fr-FR" sz="1100" b="1" i="0" u="none" baseline="0">
                <a:solidFill>
                  <a:sysClr val="windowText" lastClr="000000"/>
                </a:solidFill>
                <a:latin typeface="Comic Sans MS" panose="030F0702030302020204" pitchFamily="66" charset="0"/>
                <a:ea typeface="+mn-ea"/>
                <a:cs typeface="+mn-cs"/>
              </a:rPr>
              <a:t>        </a:t>
            </a:r>
            <a:r>
              <a:rPr lang="fr-FR" sz="1100" b="1" i="0" u="sng" baseline="0">
                <a:solidFill>
                  <a:sysClr val="windowText" lastClr="000000"/>
                </a:solidFill>
                <a:latin typeface="Comic Sans MS" panose="030F0702030302020204" pitchFamily="66" charset="0"/>
                <a:ea typeface="+mn-ea"/>
                <a:cs typeface="+mn-cs"/>
              </a:rPr>
              <a:t>Les gestes malins :</a:t>
            </a:r>
          </a:p>
          <a:p>
            <a:pPr algn="l" rtl="1">
              <a:defRPr sz="1000"/>
            </a:pPr>
            <a:endParaRPr lang="fr-FR" sz="1100" b="0" i="0" baseline="0">
              <a:solidFill>
                <a:sysClr val="windowText" lastClr="000000"/>
              </a:solidFill>
              <a:latin typeface="Comic Sans MS" panose="030F0702030302020204" pitchFamily="66" charset="0"/>
              <a:ea typeface="+mn-ea"/>
              <a:cs typeface="+mn-cs"/>
            </a:endParaRPr>
          </a:p>
          <a:p>
            <a:pPr algn="l" rtl="1">
              <a:defRPr sz="1000"/>
            </a:pPr>
            <a:r>
              <a:rPr lang="fr-FR" sz="1100" b="0" i="0" baseline="0">
                <a:solidFill>
                  <a:sysClr val="windowText" lastClr="000000"/>
                </a:solidFill>
                <a:latin typeface="Comic Sans MS" panose="030F0702030302020204" pitchFamily="66" charset="0"/>
                <a:ea typeface="+mn-ea"/>
                <a:cs typeface="+mn-cs"/>
              </a:rPr>
              <a:t>- Dégivrez régulièrement la partie congélation : 3 cm de givre doublent votre consommation !</a:t>
            </a:r>
          </a:p>
          <a:p>
            <a:pPr algn="l" rtl="1">
              <a:defRPr sz="1000"/>
            </a:pPr>
            <a:endParaRPr lang="fr-FR" sz="1100" b="0" i="0" baseline="0">
              <a:solidFill>
                <a:sysClr val="windowText" lastClr="000000"/>
              </a:solidFill>
              <a:latin typeface="Comic Sans MS" panose="030F0702030302020204" pitchFamily="66" charset="0"/>
              <a:ea typeface="+mn-ea"/>
              <a:cs typeface="+mn-cs"/>
            </a:endParaRPr>
          </a:p>
          <a:p>
            <a:pPr algn="l" rtl="1">
              <a:defRPr sz="1000"/>
            </a:pPr>
            <a:r>
              <a:rPr lang="fr-FR" sz="1100" b="0" i="0" baseline="0">
                <a:solidFill>
                  <a:sysClr val="windowText" lastClr="000000"/>
                </a:solidFill>
                <a:latin typeface="Comic Sans MS" panose="030F0702030302020204" pitchFamily="66" charset="0"/>
                <a:ea typeface="+mn-ea"/>
                <a:cs typeface="+mn-cs"/>
              </a:rPr>
              <a:t>- Limitez le plus possible le temps d'ouverture de la porte.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Ne mettez pas de plat encore chaud.</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Vérifiez l'étanchéité de la porte.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Placez l'appareil au frais loin des sources de chaleur (four, radiateur, fenêtre au sud ou sud ouest).</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Videz et débranchez les appareils avant une absence prolongée.</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ysClr val="windowText" lastClr="000000"/>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Nettoyez régulièrement la grille arrière, et laisser au moins 7 cm entre l'appareil et le mur.</a:t>
            </a:r>
          </a:p>
          <a:p>
            <a:pPr marL="0" marR="0" indent="0" algn="l" defTabSz="914400" rtl="1" eaLnBrk="1" fontAlgn="auto" latinLnBrk="0" hangingPunct="1">
              <a:lnSpc>
                <a:spcPct val="100000"/>
              </a:lnSpc>
              <a:spcBef>
                <a:spcPts val="0"/>
              </a:spcBef>
              <a:spcAft>
                <a:spcPts val="0"/>
              </a:spcAft>
              <a:buClrTx/>
              <a:buSzTx/>
              <a:buFontTx/>
              <a:buNone/>
              <a:tabLst/>
              <a:defRPr sz="1000"/>
            </a:pPr>
            <a:endParaRPr lang="fr-FR" sz="1100" b="0" i="0" baseline="0">
              <a:solidFill>
                <a:schemeClr val="accent1">
                  <a:lumMod val="50000"/>
                </a:schemeClr>
              </a:solidFill>
              <a:latin typeface="Comic Sans MS" panose="030F0702030302020204" pitchFamily="66" charset="0"/>
              <a:ea typeface="+mn-ea"/>
              <a:cs typeface="+mn-cs"/>
            </a:endParaRPr>
          </a:p>
          <a:p>
            <a:pPr marL="0" marR="0" indent="0" algn="l" defTabSz="914400" rtl="1" eaLnBrk="1" fontAlgn="auto" latinLnBrk="0" hangingPunct="1">
              <a:lnSpc>
                <a:spcPct val="100000"/>
              </a:lnSpc>
              <a:spcBef>
                <a:spcPts val="0"/>
              </a:spcBef>
              <a:spcAft>
                <a:spcPts val="0"/>
              </a:spcAft>
              <a:buClrTx/>
              <a:buSzTx/>
              <a:buFontTx/>
              <a:buNone/>
              <a:tabLst/>
              <a:defRPr sz="1000"/>
            </a:pPr>
            <a:r>
              <a:rPr lang="fr-FR" sz="1100" b="0" i="0" baseline="0">
                <a:solidFill>
                  <a:sysClr val="windowText" lastClr="000000"/>
                </a:solidFill>
                <a:latin typeface="Comic Sans MS" panose="030F0702030302020204" pitchFamily="66" charset="0"/>
                <a:ea typeface="+mn-ea"/>
                <a:cs typeface="+mn-cs"/>
              </a:rPr>
              <a:t>- A l'achat, préférez les appareils de classe A++ et A+++.</a:t>
            </a:r>
          </a:p>
        </xdr:txBody>
      </xdr:sp>
      <xdr:pic>
        <xdr:nvPicPr>
          <xdr:cNvPr id="32" name="Image 3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09550" y="35547300"/>
            <a:ext cx="435653" cy="382647"/>
          </a:xfrm>
          <a:prstGeom prst="rect">
            <a:avLst/>
          </a:prstGeom>
        </xdr:spPr>
      </xdr:pic>
    </xdr:grpSp>
    <xdr:clientData/>
  </xdr:twoCellAnchor>
  <xdr:twoCellAnchor>
    <xdr:from>
      <xdr:col>13</xdr:col>
      <xdr:colOff>104775</xdr:colOff>
      <xdr:row>258</xdr:row>
      <xdr:rowOff>19050</xdr:rowOff>
    </xdr:from>
    <xdr:to>
      <xdr:col>17</xdr:col>
      <xdr:colOff>183356</xdr:colOff>
      <xdr:row>264</xdr:row>
      <xdr:rowOff>95251</xdr:rowOff>
    </xdr:to>
    <xdr:grpSp>
      <xdr:nvGrpSpPr>
        <xdr:cNvPr id="33" name="Groupe 32"/>
        <xdr:cNvGrpSpPr/>
      </xdr:nvGrpSpPr>
      <xdr:grpSpPr>
        <a:xfrm>
          <a:off x="7019925" y="46139100"/>
          <a:ext cx="2945606" cy="1047751"/>
          <a:chOff x="0" y="45281850"/>
          <a:chExt cx="2583656" cy="1047751"/>
        </a:xfrm>
      </xdr:grpSpPr>
      <xdr:sp macro="" textlink="">
        <xdr:nvSpPr>
          <xdr:cNvPr id="34" name="ZoneTexte 33"/>
          <xdr:cNvSpPr txBox="1"/>
        </xdr:nvSpPr>
        <xdr:spPr>
          <a:xfrm>
            <a:off x="0" y="45281851"/>
            <a:ext cx="2583656" cy="1047750"/>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u="none" baseline="0">
                <a:solidFill>
                  <a:sysClr val="windowText" lastClr="000000"/>
                </a:solidFill>
                <a:latin typeface="Century Gothic" pitchFamily="34" charset="0"/>
                <a:ea typeface="+mn-ea"/>
                <a:cs typeface="+mn-cs"/>
              </a:rPr>
              <a:t>          </a:t>
            </a:r>
            <a:r>
              <a:rPr lang="fr-FR" sz="1100" b="1" u="sng" baseline="0">
                <a:solidFill>
                  <a:sysClr val="windowText" lastClr="000000"/>
                </a:solidFill>
                <a:latin typeface="Century Gothic" pitchFamily="34" charset="0"/>
                <a:ea typeface="+mn-ea"/>
                <a:cs typeface="+mn-cs"/>
              </a:rPr>
              <a:t>Les gestes malins :</a:t>
            </a:r>
          </a:p>
          <a:p>
            <a:endParaRPr lang="fr-FR" sz="1100" baseline="0">
              <a:solidFill>
                <a:sysClr val="windowText" lastClr="000000"/>
              </a:solidFill>
              <a:latin typeface="Century Gothic" pitchFamily="34" charset="0"/>
              <a:ea typeface="+mn-ea"/>
              <a:cs typeface="+mn-cs"/>
            </a:endParaRPr>
          </a:p>
          <a:p>
            <a:r>
              <a:rPr lang="fr-FR" sz="1100" baseline="0">
                <a:solidFill>
                  <a:sysClr val="windowText" lastClr="000000"/>
                </a:solidFill>
                <a:latin typeface="Century Gothic" pitchFamily="34" charset="0"/>
                <a:ea typeface="+mn-ea"/>
                <a:cs typeface="+mn-cs"/>
              </a:rPr>
              <a:t>- Remplacez  les ampoules que vous utilisez le plus par des ampoules LED,</a:t>
            </a:r>
          </a:p>
          <a:p>
            <a:endParaRPr lang="fr-FR" sz="1100" baseline="0">
              <a:solidFill>
                <a:sysClr val="windowText" lastClr="000000"/>
              </a:solidFill>
              <a:latin typeface="Century Gothic" pitchFamily="34" charset="0"/>
              <a:ea typeface="+mn-ea"/>
              <a:cs typeface="+mn-cs"/>
            </a:endParaRPr>
          </a:p>
          <a:p>
            <a:endParaRPr lang="fr-FR" sz="900">
              <a:solidFill>
                <a:schemeClr val="accent1">
                  <a:lumMod val="50000"/>
                </a:schemeClr>
              </a:solidFill>
            </a:endParaRPr>
          </a:p>
        </xdr:txBody>
      </xdr:sp>
      <xdr:pic>
        <xdr:nvPicPr>
          <xdr:cNvPr id="35" name="Image 34"/>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45281850"/>
            <a:ext cx="435653" cy="382647"/>
          </a:xfrm>
          <a:prstGeom prst="rect">
            <a:avLst/>
          </a:prstGeom>
        </xdr:spPr>
      </xdr:pic>
    </xdr:grpSp>
    <xdr:clientData/>
  </xdr:twoCellAnchor>
  <xdr:twoCellAnchor>
    <xdr:from>
      <xdr:col>14</xdr:col>
      <xdr:colOff>47625</xdr:colOff>
      <xdr:row>280</xdr:row>
      <xdr:rowOff>47625</xdr:rowOff>
    </xdr:from>
    <xdr:to>
      <xdr:col>18</xdr:col>
      <xdr:colOff>373856</xdr:colOff>
      <xdr:row>287</xdr:row>
      <xdr:rowOff>66675</xdr:rowOff>
    </xdr:to>
    <xdr:grpSp>
      <xdr:nvGrpSpPr>
        <xdr:cNvPr id="36" name="Groupe 35"/>
        <xdr:cNvGrpSpPr/>
      </xdr:nvGrpSpPr>
      <xdr:grpSpPr>
        <a:xfrm>
          <a:off x="7829550" y="49730025"/>
          <a:ext cx="2917031" cy="1152525"/>
          <a:chOff x="0" y="52616100"/>
          <a:chExt cx="2583656" cy="1152525"/>
        </a:xfrm>
      </xdr:grpSpPr>
      <xdr:sp macro="" textlink="">
        <xdr:nvSpPr>
          <xdr:cNvPr id="37" name="ZoneTexte 36"/>
          <xdr:cNvSpPr txBox="1"/>
        </xdr:nvSpPr>
        <xdr:spPr>
          <a:xfrm>
            <a:off x="0" y="52616100"/>
            <a:ext cx="2583656" cy="1152525"/>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b="1" u="none" baseline="0">
                <a:solidFill>
                  <a:sysClr val="windowText" lastClr="000000"/>
                </a:solidFill>
                <a:latin typeface="Comic Sans MS" panose="030F0702030302020204" pitchFamily="66" charset="0"/>
                <a:ea typeface="+mn-ea"/>
                <a:cs typeface="+mn-cs"/>
              </a:rPr>
              <a:t>       </a:t>
            </a:r>
            <a:r>
              <a:rPr lang="fr-FR" sz="1100" b="1" u="sng" baseline="0">
                <a:solidFill>
                  <a:sysClr val="windowText" lastClr="000000"/>
                </a:solidFill>
                <a:latin typeface="Comic Sans MS" panose="030F0702030302020204" pitchFamily="66" charset="0"/>
                <a:ea typeface="+mn-ea"/>
                <a:cs typeface="+mn-cs"/>
              </a:rPr>
              <a:t>Les gestes malins :</a:t>
            </a:r>
          </a:p>
          <a:p>
            <a:endParaRPr lang="fr-FR" sz="1100" baseline="0">
              <a:solidFill>
                <a:sysClr val="windowText" lastClr="000000"/>
              </a:solidFill>
              <a:latin typeface="Comic Sans MS" panose="030F0702030302020204" pitchFamily="66" charset="0"/>
              <a:ea typeface="+mn-ea"/>
              <a:cs typeface="+mn-cs"/>
            </a:endParaRPr>
          </a:p>
          <a:p>
            <a:r>
              <a:rPr lang="fr-FR" sz="1100" baseline="0">
                <a:solidFill>
                  <a:sysClr val="windowText" lastClr="000000"/>
                </a:solidFill>
                <a:latin typeface="Comic Sans MS" panose="030F0702030302020204" pitchFamily="66" charset="0"/>
                <a:ea typeface="+mn-ea"/>
                <a:cs typeface="+mn-cs"/>
              </a:rPr>
              <a:t>- réduisez la température de consigne de votre ballon pour atteindre 55°C </a:t>
            </a:r>
          </a:p>
          <a:p>
            <a:endParaRPr lang="fr-FR" sz="900">
              <a:solidFill>
                <a:schemeClr val="accent1">
                  <a:lumMod val="50000"/>
                </a:schemeClr>
              </a:solidFill>
            </a:endParaRPr>
          </a:p>
        </xdr:txBody>
      </xdr:sp>
      <xdr:pic>
        <xdr:nvPicPr>
          <xdr:cNvPr id="38" name="Image 3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0" y="52644675"/>
            <a:ext cx="435653" cy="382647"/>
          </a:xfrm>
          <a:prstGeom prst="rect">
            <a:avLst/>
          </a:prstGeom>
        </xdr:spPr>
      </xdr:pic>
    </xdr:grpSp>
    <xdr:clientData/>
  </xdr:twoCellAnchor>
  <xdr:twoCellAnchor>
    <xdr:from>
      <xdr:col>3</xdr:col>
      <xdr:colOff>446314</xdr:colOff>
      <xdr:row>401</xdr:row>
      <xdr:rowOff>172133</xdr:rowOff>
    </xdr:from>
    <xdr:to>
      <xdr:col>15</xdr:col>
      <xdr:colOff>200024</xdr:colOff>
      <xdr:row>418</xdr:row>
      <xdr:rowOff>32664</xdr:rowOff>
    </xdr:to>
    <xdr:grpSp>
      <xdr:nvGrpSpPr>
        <xdr:cNvPr id="42" name="Groupe 41"/>
        <xdr:cNvGrpSpPr/>
      </xdr:nvGrpSpPr>
      <xdr:grpSpPr>
        <a:xfrm>
          <a:off x="1808389" y="70009433"/>
          <a:ext cx="6992710" cy="2803756"/>
          <a:chOff x="276225" y="66520554"/>
          <a:chExt cx="6038850" cy="2291683"/>
        </a:xfrm>
      </xdr:grpSpPr>
      <xdr:sp macro="" textlink="">
        <xdr:nvSpPr>
          <xdr:cNvPr id="43" name="ZoneTexte 42"/>
          <xdr:cNvSpPr txBox="1"/>
        </xdr:nvSpPr>
        <xdr:spPr>
          <a:xfrm>
            <a:off x="276225" y="66520554"/>
            <a:ext cx="6038850" cy="2291683"/>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r>
              <a:rPr lang="fr-FR" sz="1100" b="1" u="none" baseline="0">
                <a:solidFill>
                  <a:sysClr val="windowText" lastClr="000000"/>
                </a:solidFill>
                <a:latin typeface="Comic Sans MS" panose="030F0702030302020204" pitchFamily="66" charset="0"/>
                <a:ea typeface="+mn-ea"/>
                <a:cs typeface="+mn-cs"/>
              </a:rPr>
              <a:t>       </a:t>
            </a:r>
            <a:r>
              <a:rPr lang="fr-FR" sz="1100" b="1" u="sng" baseline="0">
                <a:solidFill>
                  <a:sysClr val="windowText" lastClr="000000"/>
                </a:solidFill>
                <a:latin typeface="Comic Sans MS" panose="030F0702030302020204" pitchFamily="66" charset="0"/>
                <a:ea typeface="+mn-ea"/>
                <a:cs typeface="+mn-cs"/>
              </a:rPr>
              <a:t>Les économies d'eau en général :</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Fermez le robinet du compteur d'eau pendant les absences prolongées.</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Utilisez l'eau de pluie pour l'arrosage des fleurs et du jardin.</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Si vous avez une piscine, utilisez une bache pour limiter l'évaporation.</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Choisissez des plantes peu gourmandes en eau.</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Est ce bien indispensable de laver votre voiture tous  les dimanches ?</a:t>
            </a:r>
          </a:p>
          <a:p>
            <a:pPr marL="0" indent="0"/>
            <a:endParaRPr lang="fr-FR" sz="1100" baseline="0">
              <a:solidFill>
                <a:sysClr val="windowText" lastClr="000000"/>
              </a:solidFill>
              <a:latin typeface="Comic Sans MS" panose="030F0702030302020204" pitchFamily="66" charset="0"/>
              <a:ea typeface="+mn-ea"/>
              <a:cs typeface="+mn-cs"/>
            </a:endParaRPr>
          </a:p>
          <a:p>
            <a:pPr marL="0" indent="0"/>
            <a:r>
              <a:rPr lang="fr-FR" sz="1100" baseline="0">
                <a:solidFill>
                  <a:sysClr val="windowText" lastClr="000000"/>
                </a:solidFill>
                <a:latin typeface="Comic Sans MS" panose="030F0702030302020204" pitchFamily="66" charset="0"/>
                <a:ea typeface="+mn-ea"/>
                <a:cs typeface="+mn-cs"/>
              </a:rPr>
              <a:t>- Et pourquoi pas des toilettes sèches ?</a:t>
            </a:r>
          </a:p>
        </xdr:txBody>
      </xdr:sp>
      <xdr:pic>
        <xdr:nvPicPr>
          <xdr:cNvPr id="44" name="Image 4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85750" y="66532125"/>
            <a:ext cx="401245" cy="352425"/>
          </a:xfrm>
          <a:prstGeom prst="rect">
            <a:avLst/>
          </a:prstGeom>
        </xdr:spPr>
      </xdr:pic>
    </xdr:grpSp>
    <xdr:clientData/>
  </xdr:twoCellAnchor>
  <xdr:twoCellAnchor>
    <xdr:from>
      <xdr:col>13</xdr:col>
      <xdr:colOff>217713</xdr:colOff>
      <xdr:row>382</xdr:row>
      <xdr:rowOff>136068</xdr:rowOff>
    </xdr:from>
    <xdr:to>
      <xdr:col>18</xdr:col>
      <xdr:colOff>312963</xdr:colOff>
      <xdr:row>396</xdr:row>
      <xdr:rowOff>122471</xdr:rowOff>
    </xdr:to>
    <xdr:grpSp>
      <xdr:nvGrpSpPr>
        <xdr:cNvPr id="48" name="Groupe 47"/>
        <xdr:cNvGrpSpPr/>
      </xdr:nvGrpSpPr>
      <xdr:grpSpPr>
        <a:xfrm>
          <a:off x="7132863" y="66572943"/>
          <a:ext cx="3552825" cy="2510528"/>
          <a:chOff x="6743699" y="53759099"/>
          <a:chExt cx="3304261" cy="2180569"/>
        </a:xfrm>
      </xdr:grpSpPr>
      <xdr:sp macro="" textlink="">
        <xdr:nvSpPr>
          <xdr:cNvPr id="49" name="ZoneTexte 48"/>
          <xdr:cNvSpPr txBox="1"/>
        </xdr:nvSpPr>
        <xdr:spPr>
          <a:xfrm>
            <a:off x="6743699" y="53759099"/>
            <a:ext cx="3304261" cy="2180569"/>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fr-FR" sz="1100" b="1" u="none">
                <a:solidFill>
                  <a:sysClr val="windowText" lastClr="000000"/>
                </a:solidFill>
                <a:latin typeface="Comic Sans MS" panose="030F0702030302020204" pitchFamily="66" charset="0"/>
              </a:rPr>
              <a:t>       </a:t>
            </a:r>
            <a:r>
              <a:rPr lang="fr-FR" sz="1100" b="1" u="sng">
                <a:solidFill>
                  <a:sysClr val="windowText" lastClr="000000"/>
                </a:solidFill>
                <a:latin typeface="Comic Sans MS" panose="030F0702030302020204" pitchFamily="66" charset="0"/>
              </a:rPr>
              <a:t>Les</a:t>
            </a:r>
            <a:r>
              <a:rPr lang="fr-FR" sz="1100" b="1" u="sng" baseline="0">
                <a:solidFill>
                  <a:sysClr val="windowText" lastClr="000000"/>
                </a:solidFill>
                <a:latin typeface="Comic Sans MS" panose="030F0702030302020204" pitchFamily="66" charset="0"/>
              </a:rPr>
              <a:t> gestes malins :</a:t>
            </a:r>
          </a:p>
          <a:p>
            <a:pPr algn="l"/>
            <a:endParaRPr lang="fr-FR" sz="1100" b="1" u="sng" baseline="0">
              <a:solidFill>
                <a:sysClr val="windowText" lastClr="000000"/>
              </a:solidFill>
              <a:latin typeface="Comic Sans MS" panose="030F0702030302020204" pitchFamily="66"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100" b="1"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Dans les toilettes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Installez un système de chasse à double commande (3 - 6 L/min contre 12 L pour une chasse d'eau à simple commande)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Sur une chasse existante, introduisez  un dispositif pour réduire le volume de chasse (une bouteille d'eau pleine ou un "sac WC").</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xdr:txBody>
      </xdr:sp>
      <xdr:pic>
        <xdr:nvPicPr>
          <xdr:cNvPr id="50" name="Image 49"/>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743700" y="53759100"/>
            <a:ext cx="435653" cy="382647"/>
          </a:xfrm>
          <a:prstGeom prst="rect">
            <a:avLst/>
          </a:prstGeom>
        </xdr:spPr>
      </xdr:pic>
    </xdr:grpSp>
    <xdr:clientData/>
  </xdr:twoCellAnchor>
  <xdr:twoCellAnchor>
    <xdr:from>
      <xdr:col>0</xdr:col>
      <xdr:colOff>355146</xdr:colOff>
      <xdr:row>370</xdr:row>
      <xdr:rowOff>48983</xdr:rowOff>
    </xdr:from>
    <xdr:to>
      <xdr:col>8</xdr:col>
      <xdr:colOff>590549</xdr:colOff>
      <xdr:row>376</xdr:row>
      <xdr:rowOff>130629</xdr:rowOff>
    </xdr:to>
    <xdr:sp macro="" textlink="">
      <xdr:nvSpPr>
        <xdr:cNvPr id="51" name="Rectangle 50"/>
        <xdr:cNvSpPr/>
      </xdr:nvSpPr>
      <xdr:spPr>
        <a:xfrm>
          <a:off x="355146" y="61818608"/>
          <a:ext cx="3988253" cy="11198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xdr:col>
      <xdr:colOff>66674</xdr:colOff>
      <xdr:row>336</xdr:row>
      <xdr:rowOff>93885</xdr:rowOff>
    </xdr:from>
    <xdr:to>
      <xdr:col>18</xdr:col>
      <xdr:colOff>123825</xdr:colOff>
      <xdr:row>367</xdr:row>
      <xdr:rowOff>28574</xdr:rowOff>
    </xdr:to>
    <xdr:grpSp>
      <xdr:nvGrpSpPr>
        <xdr:cNvPr id="15" name="Groupe 14"/>
        <xdr:cNvGrpSpPr/>
      </xdr:nvGrpSpPr>
      <xdr:grpSpPr>
        <a:xfrm>
          <a:off x="504824" y="58910760"/>
          <a:ext cx="9991726" cy="4982939"/>
          <a:chOff x="447674" y="53386260"/>
          <a:chExt cx="8734426" cy="4982939"/>
        </a:xfrm>
      </xdr:grpSpPr>
      <xdr:sp macro="" textlink="">
        <xdr:nvSpPr>
          <xdr:cNvPr id="40" name="ZoneTexte 39"/>
          <xdr:cNvSpPr txBox="1"/>
        </xdr:nvSpPr>
        <xdr:spPr>
          <a:xfrm>
            <a:off x="447674" y="53386260"/>
            <a:ext cx="8734426" cy="4982939"/>
          </a:xfrm>
          <a:prstGeom prst="rect">
            <a:avLst/>
          </a:prstGeom>
          <a:solidFill>
            <a:schemeClr val="accent6">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fr-FR" sz="1100" b="1" u="none">
                <a:solidFill>
                  <a:sysClr val="windowText" lastClr="000000"/>
                </a:solidFill>
                <a:latin typeface="Comic Sans MS" panose="030F0702030302020204" pitchFamily="66" charset="0"/>
              </a:rPr>
              <a:t>       </a:t>
            </a:r>
            <a:r>
              <a:rPr lang="fr-FR" sz="1100" b="1" u="sng">
                <a:solidFill>
                  <a:sysClr val="windowText" lastClr="000000"/>
                </a:solidFill>
                <a:latin typeface="Comic Sans MS" panose="030F0702030302020204" pitchFamily="66" charset="0"/>
              </a:rPr>
              <a:t>Les</a:t>
            </a:r>
            <a:r>
              <a:rPr lang="fr-FR" sz="1100" b="1" u="sng" baseline="0">
                <a:solidFill>
                  <a:sysClr val="windowText" lastClr="000000"/>
                </a:solidFill>
                <a:latin typeface="Comic Sans MS" panose="030F0702030302020204" pitchFamily="66" charset="0"/>
              </a:rPr>
              <a:t> gestes malins :</a:t>
            </a:r>
          </a:p>
          <a:p>
            <a:pPr algn="l"/>
            <a:endParaRPr lang="fr-FR" sz="1100" b="1" u="sng" baseline="0">
              <a:solidFill>
                <a:sysClr val="windowText" lastClr="000000"/>
              </a:solidFill>
              <a:latin typeface="Comic Sans MS" panose="030F0702030302020204" pitchFamily="66"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Comic Sans MS" panose="030F0702030302020204" pitchFamily="66" charset="0"/>
                <a:ea typeface="+mn-ea"/>
                <a:cs typeface="+mn-cs"/>
              </a:rPr>
              <a:t>- Installez des réducteurs de débit : </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à confort égal ces réducteurs permettent de réduire de 50 % vos consommations d'eau !</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u="sng" baseline="0">
                <a:solidFill>
                  <a:sysClr val="windowText" lastClr="000000"/>
                </a:solidFill>
                <a:latin typeface="Comic Sans MS" panose="030F0702030302020204" pitchFamily="66" charset="0"/>
                <a:ea typeface="+mn-ea"/>
                <a:cs typeface="+mn-cs"/>
              </a:rPr>
              <a:t>Cuisine</a:t>
            </a:r>
            <a:r>
              <a:rPr lang="fr-FR" sz="1100" baseline="0">
                <a:solidFill>
                  <a:sysClr val="windowText" lastClr="000000"/>
                </a:solidFill>
                <a:latin typeface="Comic Sans MS" panose="030F0702030302020204" pitchFamily="66" charset="0"/>
                <a:ea typeface="+mn-ea"/>
                <a:cs typeface="+mn-cs"/>
              </a:rPr>
              <a:t> -&gt; 4,5 à 7 L/min (il en existe à double débit : 5L/min en base et 9L/min pour le remplissage)</a:t>
            </a:r>
          </a:p>
          <a:p>
            <a:pPr marL="0" marR="0" lvl="0" indent="0" algn="l" defTabSz="914400" eaLnBrk="1" fontAlgn="auto" latinLnBrk="0" hangingPunct="1">
              <a:lnSpc>
                <a:spcPct val="100000"/>
              </a:lnSpc>
              <a:spcBef>
                <a:spcPts val="0"/>
              </a:spcBef>
              <a:spcAft>
                <a:spcPts val="0"/>
              </a:spcAft>
              <a:buClrTx/>
              <a:buSzTx/>
              <a:buFontTx/>
              <a:buNone/>
              <a:tabLst/>
              <a:defRPr/>
            </a:pPr>
            <a:r>
              <a:rPr lang="fr-FR" sz="1100" u="sng" baseline="0">
                <a:solidFill>
                  <a:sysClr val="windowText" lastClr="000000"/>
                </a:solidFill>
                <a:latin typeface="Comic Sans MS" panose="030F0702030302020204" pitchFamily="66" charset="0"/>
                <a:ea typeface="+mn-ea"/>
                <a:cs typeface="+mn-cs"/>
              </a:rPr>
              <a:t>Salle de bain</a:t>
            </a:r>
            <a:r>
              <a:rPr lang="fr-FR" sz="1100" baseline="0">
                <a:solidFill>
                  <a:sysClr val="windowText" lastClr="000000"/>
                </a:solidFill>
                <a:latin typeface="Comic Sans MS" panose="030F0702030302020204" pitchFamily="66" charset="0"/>
                <a:ea typeface="+mn-ea"/>
                <a:cs typeface="+mn-cs"/>
              </a:rPr>
              <a:t> -&gt; </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3 à 5 L/min</a:t>
            </a:r>
            <a:endParaRPr lang="fr-FR" sz="1100">
              <a:solidFill>
                <a:sysClr val="windowText" lastClr="000000"/>
              </a:solidFill>
              <a:latin typeface="Comic Sans MS" panose="030F0702030302020204" pitchFamily="66" charset="0"/>
              <a:ea typeface="+mn-ea"/>
              <a:cs typeface="+mn-cs"/>
            </a:endParaRPr>
          </a:p>
          <a:p>
            <a:pPr algn="l"/>
            <a:endParaRPr lang="fr-FR" sz="1100" b="1" u="sng" baseline="0">
              <a:solidFill>
                <a:sysClr val="windowText" lastClr="000000"/>
              </a:solidFill>
              <a:latin typeface="Comic Sans MS" panose="030F0702030302020204" pitchFamily="66"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Faites la chasse aux fuites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Une chasse d'eau qui fuit c'est 350 m</a:t>
            </a:r>
            <a:r>
              <a:rPr kumimoji="0" lang="fr-FR" sz="1100" b="0" i="0" u="none" strike="noStrike" kern="0" cap="none" spc="0" normalizeH="0" baseline="30000" noProof="0">
                <a:ln>
                  <a:noFill/>
                </a:ln>
                <a:solidFill>
                  <a:sysClr val="windowText" lastClr="000000"/>
                </a:solidFill>
                <a:effectLst/>
                <a:uLnTx/>
                <a:uFillTx/>
                <a:latin typeface="Comic Sans MS" panose="030F0702030302020204" pitchFamily="66" charset="0"/>
                <a:ea typeface="+mn-ea"/>
                <a:cs typeface="+mn-cs"/>
              </a:rPr>
              <a:t>3</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d'eau par an, soit 1 000 €. Un robinet qui goutte c'est 34 m</a:t>
            </a:r>
            <a:r>
              <a:rPr kumimoji="0" lang="fr-FR" sz="1100" b="0" i="0" u="none" strike="noStrike" kern="0" cap="none" spc="0" normalizeH="0" baseline="30000" noProof="0">
                <a:ln>
                  <a:noFill/>
                </a:ln>
                <a:solidFill>
                  <a:sysClr val="windowText" lastClr="000000"/>
                </a:solidFill>
                <a:effectLst/>
                <a:uLnTx/>
                <a:uFillTx/>
                <a:latin typeface="Comic Sans MS" panose="030F0702030302020204" pitchFamily="66" charset="0"/>
                <a:ea typeface="+mn-ea"/>
                <a:cs typeface="+mn-cs"/>
              </a:rPr>
              <a:t>3</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d'eau par an, soit 100 €.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(relevez le compteur d'eau le soir avant de vous coucher, et le matin au lever).</a:t>
            </a:r>
          </a:p>
          <a:p>
            <a:pPr algn="l"/>
            <a:endParaRPr lang="fr-FR" sz="1100" b="1" u="sng" baseline="0">
              <a:solidFill>
                <a:sysClr val="windowText" lastClr="000000"/>
              </a:solidFill>
              <a:latin typeface="Comic Sans MS" panose="030F0702030302020204" pitchFamily="66" charset="0"/>
            </a:endParaRPr>
          </a:p>
          <a:p>
            <a:pPr algn="l"/>
            <a:r>
              <a:rPr lang="fr-FR" sz="1100" b="1" u="none" baseline="0">
                <a:solidFill>
                  <a:sysClr val="windowText" lastClr="000000"/>
                </a:solidFill>
                <a:latin typeface="Comic Sans MS" panose="030F0702030302020204" pitchFamily="66" charset="0"/>
              </a:rPr>
              <a:t>Dans la </a:t>
            </a:r>
            <a:r>
              <a:rPr kumimoji="0" lang="fr-FR" sz="1100" b="1"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salle de bain </a:t>
            </a:r>
            <a:r>
              <a:rPr lang="fr-FR" sz="1100" b="1" u="none">
                <a:solidFill>
                  <a:sysClr val="windowText" lastClr="000000"/>
                </a:solidFill>
                <a:latin typeface="Comic Sans MS" panose="030F0702030302020204" pitchFamily="66" charset="0"/>
              </a:rPr>
              <a:t>:</a:t>
            </a:r>
          </a:p>
          <a:p>
            <a:pPr algn="l"/>
            <a:endParaRPr lang="fr-FR" sz="1100" b="1" u="none">
              <a:solidFill>
                <a:sysClr val="windowText" lastClr="000000"/>
              </a:solidFill>
              <a:latin typeface="Comic Sans MS" panose="030F0702030302020204" pitchFamily="66"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Changez votre douchette pour un modèle économe (5 à 8 L/min).</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ou installez sur une douchette existante un réducteur de débit (6 à 10 L/min).</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Evitez de laisser couler l'eau pendant le brossage des dents, le lavage des mains, le rasage ou quand vous vous savonnez. C'est 30% d'économie sur l'eau et sur l'énergie,</a:t>
            </a:r>
          </a:p>
          <a:p>
            <a:pPr algn="l"/>
            <a:endParaRPr lang="fr-FR" sz="1100" b="1" u="none">
              <a:solidFill>
                <a:sysClr val="windowText" lastClr="000000"/>
              </a:solidFill>
              <a:latin typeface="Comic Sans MS" panose="030F0702030302020204" pitchFamily="66"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Si vous ne possédez pas de mitigeur thermostatique, installer un stop douche afin  de conserver le réglage de la température pendant le savonnage.</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Une douche c'est 50 litres, un bain c'est 200 litres. Faites le bon choix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Un verre à dents permet d'économiser jusqu'à 30 m</a:t>
            </a:r>
            <a:r>
              <a:rPr kumimoji="0" lang="fr-FR" sz="1100" b="0" i="0" u="none" strike="noStrike" kern="0" cap="none" spc="0" normalizeH="0" baseline="30000" noProof="0">
                <a:ln>
                  <a:noFill/>
                </a:ln>
                <a:solidFill>
                  <a:sysClr val="windowText" lastClr="000000"/>
                </a:solidFill>
                <a:effectLst/>
                <a:uLnTx/>
                <a:uFillTx/>
                <a:latin typeface="Comic Sans MS" panose="030F0702030302020204" pitchFamily="66" charset="0"/>
                <a:ea typeface="+mn-ea"/>
                <a:cs typeface="+mn-cs"/>
              </a:rPr>
              <a:t>3</a:t>
            </a:r>
            <a:r>
              <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rPr>
              <a:t> d'eau par an, soit 90 € !</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ysClr val="windowText" lastClr="000000"/>
              </a:solidFill>
              <a:effectLst/>
              <a:uLnTx/>
              <a:uFillTx/>
              <a:latin typeface="Comic Sans MS" panose="030F0702030302020204" pitchFamily="66" charset="0"/>
              <a:ea typeface="+mn-ea"/>
              <a:cs typeface="+mn-cs"/>
            </a:endParaRPr>
          </a:p>
        </xdr:txBody>
      </xdr:sp>
      <xdr:pic>
        <xdr:nvPicPr>
          <xdr:cNvPr id="52" name="Image 51"/>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95300" y="53406675"/>
            <a:ext cx="435653" cy="382647"/>
          </a:xfrm>
          <a:prstGeom prst="rect">
            <a:avLst/>
          </a:prstGeom>
        </xdr:spPr>
      </xdr:pic>
    </xdr:grpSp>
    <xdr:clientData/>
  </xdr:twoCellAnchor>
  <xdr:twoCellAnchor>
    <xdr:from>
      <xdr:col>0</xdr:col>
      <xdr:colOff>314325</xdr:colOff>
      <xdr:row>386</xdr:row>
      <xdr:rowOff>152400</xdr:rowOff>
    </xdr:from>
    <xdr:to>
      <xdr:col>5</xdr:col>
      <xdr:colOff>409572</xdr:colOff>
      <xdr:row>399</xdr:row>
      <xdr:rowOff>39094</xdr:rowOff>
    </xdr:to>
    <xdr:grpSp>
      <xdr:nvGrpSpPr>
        <xdr:cNvPr id="53" name="Groupe 52"/>
        <xdr:cNvGrpSpPr/>
      </xdr:nvGrpSpPr>
      <xdr:grpSpPr>
        <a:xfrm>
          <a:off x="314325" y="67351275"/>
          <a:ext cx="2666997" cy="2201269"/>
          <a:chOff x="390526" y="58321575"/>
          <a:chExt cx="2343147" cy="2201269"/>
        </a:xfrm>
      </xdr:grpSpPr>
      <xdr:pic>
        <xdr:nvPicPr>
          <xdr:cNvPr id="54" name="Image 53"/>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r="47888"/>
          <a:stretch/>
        </xdr:blipFill>
        <xdr:spPr>
          <a:xfrm>
            <a:off x="390526" y="58321576"/>
            <a:ext cx="1219199" cy="1153518"/>
          </a:xfrm>
          <a:prstGeom prst="rect">
            <a:avLst/>
          </a:prstGeom>
        </xdr:spPr>
      </xdr:pic>
      <xdr:pic>
        <xdr:nvPicPr>
          <xdr:cNvPr id="55" name="Image 54"/>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850" r="47888"/>
          <a:stretch/>
        </xdr:blipFill>
        <xdr:spPr>
          <a:xfrm>
            <a:off x="1562100" y="58321575"/>
            <a:ext cx="1152524" cy="1153518"/>
          </a:xfrm>
          <a:prstGeom prst="rect">
            <a:avLst/>
          </a:prstGeom>
        </xdr:spPr>
      </xdr:pic>
      <xdr:pic>
        <xdr:nvPicPr>
          <xdr:cNvPr id="56" name="Image 55"/>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r="47888"/>
          <a:stretch/>
        </xdr:blipFill>
        <xdr:spPr>
          <a:xfrm>
            <a:off x="409575" y="59369326"/>
            <a:ext cx="1219199" cy="1153518"/>
          </a:xfrm>
          <a:prstGeom prst="rect">
            <a:avLst/>
          </a:prstGeom>
        </xdr:spPr>
      </xdr:pic>
      <xdr:pic>
        <xdr:nvPicPr>
          <xdr:cNvPr id="57" name="Image 56"/>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850" r="47888"/>
          <a:stretch/>
        </xdr:blipFill>
        <xdr:spPr>
          <a:xfrm>
            <a:off x="1581149" y="59369325"/>
            <a:ext cx="1152524" cy="1153518"/>
          </a:xfrm>
          <a:prstGeom prst="rect">
            <a:avLst/>
          </a:prstGeom>
        </xdr:spPr>
      </xdr:pic>
    </xdr:grpSp>
    <xdr:clientData/>
  </xdr:twoCellAnchor>
  <xdr:twoCellAnchor>
    <xdr:from>
      <xdr:col>7</xdr:col>
      <xdr:colOff>38099</xdr:colOff>
      <xdr:row>388</xdr:row>
      <xdr:rowOff>47625</xdr:rowOff>
    </xdr:from>
    <xdr:to>
      <xdr:col>9</xdr:col>
      <xdr:colOff>114297</xdr:colOff>
      <xdr:row>401</xdr:row>
      <xdr:rowOff>29568</xdr:rowOff>
    </xdr:to>
    <xdr:grpSp>
      <xdr:nvGrpSpPr>
        <xdr:cNvPr id="58" name="Groupe 57"/>
        <xdr:cNvGrpSpPr/>
      </xdr:nvGrpSpPr>
      <xdr:grpSpPr>
        <a:xfrm>
          <a:off x="3743324" y="67665600"/>
          <a:ext cx="1409698" cy="2201268"/>
          <a:chOff x="3352800" y="58416825"/>
          <a:chExt cx="1238248" cy="2201268"/>
        </a:xfrm>
      </xdr:grpSpPr>
      <xdr:pic>
        <xdr:nvPicPr>
          <xdr:cNvPr id="59" name="Image 58"/>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47888"/>
          <a:stretch/>
        </xdr:blipFill>
        <xdr:spPr>
          <a:xfrm>
            <a:off x="3352800" y="58416825"/>
            <a:ext cx="1219199" cy="1153518"/>
          </a:xfrm>
          <a:prstGeom prst="rect">
            <a:avLst/>
          </a:prstGeom>
        </xdr:spPr>
      </xdr:pic>
      <xdr:pic>
        <xdr:nvPicPr>
          <xdr:cNvPr id="60" name="Image 59"/>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47888"/>
          <a:stretch/>
        </xdr:blipFill>
        <xdr:spPr>
          <a:xfrm>
            <a:off x="3371849" y="59464575"/>
            <a:ext cx="1219199" cy="1153518"/>
          </a:xfrm>
          <a:prstGeom prst="rect">
            <a:avLst/>
          </a:prstGeom>
        </xdr:spPr>
      </xdr:pic>
    </xdr:grpSp>
    <xdr:clientData/>
  </xdr:twoCellAnchor>
  <xdr:twoCellAnchor editAs="oneCell">
    <xdr:from>
      <xdr:col>9</xdr:col>
      <xdr:colOff>352424</xdr:colOff>
      <xdr:row>388</xdr:row>
      <xdr:rowOff>47625</xdr:rowOff>
    </xdr:from>
    <xdr:to>
      <xdr:col>12</xdr:col>
      <xdr:colOff>561973</xdr:colOff>
      <xdr:row>395</xdr:row>
      <xdr:rowOff>20043</xdr:rowOff>
    </xdr:to>
    <xdr:pic>
      <xdr:nvPicPr>
        <xdr:cNvPr id="61" name="Image 60"/>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r="47888"/>
        <a:stretch/>
      </xdr:blipFill>
      <xdr:spPr>
        <a:xfrm>
          <a:off x="4752974" y="62931675"/>
          <a:ext cx="1219199" cy="1153518"/>
        </a:xfrm>
        <a:prstGeom prst="rect">
          <a:avLst/>
        </a:prstGeom>
      </xdr:spPr>
    </xdr:pic>
    <xdr:clientData/>
  </xdr:twoCellAnchor>
  <xdr:twoCellAnchor>
    <xdr:from>
      <xdr:col>0</xdr:col>
      <xdr:colOff>19050</xdr:colOff>
      <xdr:row>0</xdr:row>
      <xdr:rowOff>19051</xdr:rowOff>
    </xdr:from>
    <xdr:to>
      <xdr:col>18</xdr:col>
      <xdr:colOff>485775</xdr:colOff>
      <xdr:row>12</xdr:row>
      <xdr:rowOff>126316</xdr:rowOff>
    </xdr:to>
    <xdr:grpSp>
      <xdr:nvGrpSpPr>
        <xdr:cNvPr id="21" name="Groupe 20"/>
        <xdr:cNvGrpSpPr>
          <a:grpSpLocks noChangeAspect="1"/>
        </xdr:cNvGrpSpPr>
      </xdr:nvGrpSpPr>
      <xdr:grpSpPr>
        <a:xfrm>
          <a:off x="19050" y="19051"/>
          <a:ext cx="10839450" cy="2050365"/>
          <a:chOff x="6038850" y="161925"/>
          <a:chExt cx="7531100" cy="1621155"/>
        </a:xfrm>
      </xdr:grpSpPr>
      <xdr:pic>
        <xdr:nvPicPr>
          <xdr:cNvPr id="62" name="Image 6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38850" y="161925"/>
            <a:ext cx="7531100" cy="1621155"/>
          </a:xfrm>
          <a:prstGeom prst="rect">
            <a:avLst/>
          </a:prstGeom>
        </xdr:spPr>
      </xdr:pic>
      <xdr:pic>
        <xdr:nvPicPr>
          <xdr:cNvPr id="63" name="Image 62"/>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1929110" y="1083945"/>
            <a:ext cx="1505585" cy="521335"/>
          </a:xfrm>
          <a:prstGeom prst="rect">
            <a:avLst/>
          </a:prstGeom>
        </xdr:spPr>
      </xdr:pic>
      <xdr:pic>
        <xdr:nvPicPr>
          <xdr:cNvPr id="64" name="Image 63" descr="http://www.alec-grenoble.org/images/SIT_ALEC/logo.png"/>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385425" y="1085215"/>
            <a:ext cx="1388745" cy="471170"/>
          </a:xfrm>
          <a:prstGeom prst="rect">
            <a:avLst/>
          </a:prstGeom>
          <a:noFill/>
          <a:ln>
            <a:noFill/>
          </a:ln>
        </xdr:spPr>
      </xdr:pic>
      <xdr:sp macro="" textlink="">
        <xdr:nvSpPr>
          <xdr:cNvPr id="65" name="Zone de texte 2"/>
          <xdr:cNvSpPr txBox="1">
            <a:spLocks noChangeArrowheads="1"/>
          </xdr:cNvSpPr>
        </xdr:nvSpPr>
        <xdr:spPr bwMode="auto">
          <a:xfrm>
            <a:off x="9117330" y="1171575"/>
            <a:ext cx="1198880" cy="29273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fr-FR" sz="1000">
                <a:effectLst/>
                <a:latin typeface="Calibri" panose="020F0502020204030204" pitchFamily="34" charset="0"/>
                <a:ea typeface="Calibri" panose="020F0502020204030204" pitchFamily="34" charset="0"/>
                <a:cs typeface="Times New Roman" panose="02020603050405020304" pitchFamily="18" charset="0"/>
              </a:rPr>
              <a:t>Service porté par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4</xdr:col>
      <xdr:colOff>476250</xdr:colOff>
      <xdr:row>453</xdr:row>
      <xdr:rowOff>28575</xdr:rowOff>
    </xdr:from>
    <xdr:to>
      <xdr:col>15</xdr:col>
      <xdr:colOff>247650</xdr:colOff>
      <xdr:row>460</xdr:row>
      <xdr:rowOff>95251</xdr:rowOff>
    </xdr:to>
    <xdr:sp macro="" textlink="">
      <xdr:nvSpPr>
        <xdr:cNvPr id="66" name="ZoneTexte 65"/>
        <xdr:cNvSpPr txBox="1"/>
      </xdr:nvSpPr>
      <xdr:spPr>
        <a:xfrm>
          <a:off x="2133600" y="75895200"/>
          <a:ext cx="5629275" cy="1200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ESPACE INFO ENERGIE DE L’ISERE</a:t>
          </a:r>
          <a:endPar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14 avenue Benoît Frachon – 38400 Saint-Martin-d’Hères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Antenne Nord-Isère : 4 avenue Ambroise Genin – 38300 Bourgoin-Jallieu</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04 76 14 00 10</a:t>
          </a:r>
          <a:r>
            <a:rPr kumimoji="0" lang="fr-FR" sz="1200" b="1" i="0" u="none" strike="noStrike" kern="0" cap="none" spc="0" normalizeH="0" baseline="0" noProof="0">
              <a:ln>
                <a:noFill/>
              </a:ln>
              <a:solidFill>
                <a:prstClr val="black"/>
              </a:solidFill>
              <a:effectLst/>
              <a:uLnTx/>
              <a:uFillTx/>
              <a:latin typeface="+mn-lt"/>
              <a:ea typeface="+mn-ea"/>
              <a:cs typeface="+mn-cs"/>
            </a:rPr>
            <a:t> </a:t>
          </a:r>
          <a:r>
            <a:rPr kumimoji="0" lang="fr-FR" sz="1200" b="0" i="0" u="sng" strike="noStrike" kern="0" cap="none" spc="0" normalizeH="0" baseline="0" noProof="0">
              <a:ln>
                <a:noFill/>
              </a:ln>
              <a:solidFill>
                <a:srgbClr val="0000FF"/>
              </a:solidFill>
              <a:effectLst/>
              <a:uLnTx/>
              <a:uFillTx/>
              <a:latin typeface="+mn-lt"/>
              <a:ea typeface="+mn-ea"/>
              <a:cs typeface="+mn-cs"/>
            </a:rPr>
            <a:t>contact@infoenergie38.org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fr-FR" sz="800" b="0" i="0" u="sng"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200" b="0" i="1" u="none" strike="noStrike" kern="0" cap="none" spc="0" normalizeH="0" baseline="0" noProof="0">
              <a:ln>
                <a:noFill/>
              </a:ln>
              <a:solidFill>
                <a:prstClr val="black"/>
              </a:solidFill>
              <a:effectLst/>
              <a:uLnTx/>
              <a:uFillTx/>
              <a:latin typeface="+mn-lt"/>
              <a:ea typeface="+mn-ea"/>
              <a:cs typeface="+mn-cs"/>
            </a:rPr>
            <a:t>(Accueil téléphonique du lundi au vendredi de 9h à 12h30 et 14h00 à 18h00)</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nertech.fr/docs/mde01.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jeconomiseleau.org/" TargetMode="External"/><Relationship Id="rId7" Type="http://schemas.openxmlformats.org/officeDocument/2006/relationships/printerSettings" Target="../printerSettings/printerSettings3.bin"/><Relationship Id="rId2" Type="http://schemas.openxmlformats.org/officeDocument/2006/relationships/hyperlink" Target="http://www.topten.ch/index.php?page=francais" TargetMode="External"/><Relationship Id="rId1" Type="http://schemas.openxmlformats.org/officeDocument/2006/relationships/hyperlink" Target="http://www.guide-topten.com/" TargetMode="External"/><Relationship Id="rId6" Type="http://schemas.openxmlformats.org/officeDocument/2006/relationships/hyperlink" Target="http://www.energie-info.fr/" TargetMode="External"/><Relationship Id="rId5" Type="http://schemas.openxmlformats.org/officeDocument/2006/relationships/hyperlink" Target="http://www.infoenergie38.org/" TargetMode="External"/><Relationship Id="rId10" Type="http://schemas.openxmlformats.org/officeDocument/2006/relationships/comments" Target="../comments2.xml"/><Relationship Id="rId4" Type="http://schemas.openxmlformats.org/officeDocument/2006/relationships/hyperlink" Target="http://www.energie-environnement.ch/"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ww.jeconomiseleau.org/" TargetMode="External"/><Relationship Id="rId7" Type="http://schemas.openxmlformats.org/officeDocument/2006/relationships/printerSettings" Target="../printerSettings/printerSettings4.bin"/><Relationship Id="rId2" Type="http://schemas.openxmlformats.org/officeDocument/2006/relationships/hyperlink" Target="http://www.topten.ch/index.php?page=francais" TargetMode="External"/><Relationship Id="rId1" Type="http://schemas.openxmlformats.org/officeDocument/2006/relationships/hyperlink" Target="http://www.guide-topten.com/" TargetMode="External"/><Relationship Id="rId6" Type="http://schemas.openxmlformats.org/officeDocument/2006/relationships/hyperlink" Target="http://www.energie-info.fr/" TargetMode="External"/><Relationship Id="rId5" Type="http://schemas.openxmlformats.org/officeDocument/2006/relationships/hyperlink" Target="http://www.infoenergie38.org/" TargetMode="External"/><Relationship Id="rId4" Type="http://schemas.openxmlformats.org/officeDocument/2006/relationships/hyperlink" Target="http://www.energie-environnement.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J240"/>
  <sheetViews>
    <sheetView showGridLines="0" zoomScaleNormal="100" workbookViewId="0">
      <selection activeCell="I4" sqref="I4"/>
    </sheetView>
  </sheetViews>
  <sheetFormatPr baseColWidth="10" defaultColWidth="11.375" defaultRowHeight="15" x14ac:dyDescent="0.25"/>
  <cols>
    <col min="1" max="1" width="4.875" style="147" customWidth="1"/>
    <col min="2" max="2" width="23.25" style="147" customWidth="1"/>
    <col min="3" max="3" width="11.375" style="147"/>
    <col min="4" max="5" width="11.375" style="147" customWidth="1"/>
    <col min="6" max="6" width="11.375" style="147"/>
    <col min="7" max="8" width="11.375" style="147" customWidth="1"/>
    <col min="9" max="16384" width="11.375" style="147"/>
  </cols>
  <sheetData>
    <row r="21" spans="3:6" ht="15.75" x14ac:dyDescent="0.25">
      <c r="C21" s="1" t="s">
        <v>0</v>
      </c>
      <c r="D21" s="1"/>
      <c r="E21" s="1"/>
      <c r="F21" s="1"/>
    </row>
    <row r="22" spans="3:6" ht="15.75" x14ac:dyDescent="0.25">
      <c r="C22" s="1" t="s">
        <v>1</v>
      </c>
      <c r="D22" s="1"/>
      <c r="E22" s="1"/>
      <c r="F22" s="1"/>
    </row>
    <row r="23" spans="3:6" ht="15.75" x14ac:dyDescent="0.25">
      <c r="C23" s="1" t="s">
        <v>2</v>
      </c>
      <c r="D23" s="1"/>
      <c r="E23" s="1"/>
      <c r="F23" s="1"/>
    </row>
    <row r="24" spans="3:6" ht="15.75" x14ac:dyDescent="0.25">
      <c r="C24" s="1" t="s">
        <v>3</v>
      </c>
      <c r="D24" s="1"/>
      <c r="E24" s="1"/>
      <c r="F24" s="1"/>
    </row>
    <row r="25" spans="3:6" ht="15.75" x14ac:dyDescent="0.25">
      <c r="C25" s="1" t="s">
        <v>4</v>
      </c>
      <c r="D25" s="1"/>
      <c r="E25" s="1"/>
      <c r="F25" s="1"/>
    </row>
    <row r="26" spans="3:6" ht="15.75" x14ac:dyDescent="0.25">
      <c r="C26" s="1" t="s">
        <v>5</v>
      </c>
      <c r="D26" s="1"/>
      <c r="E26" s="1"/>
      <c r="F26" s="1"/>
    </row>
    <row r="27" spans="3:6" ht="15" customHeight="1" x14ac:dyDescent="0.25"/>
    <row r="29" spans="3:6" ht="15.75" x14ac:dyDescent="0.25">
      <c r="C29" s="150" t="s">
        <v>6</v>
      </c>
      <c r="D29" s="152"/>
      <c r="E29" s="2"/>
      <c r="F29" s="3" t="s">
        <v>7</v>
      </c>
    </row>
    <row r="30" spans="3:6" ht="15" customHeight="1" x14ac:dyDescent="0.25">
      <c r="C30" s="153" t="s">
        <v>312</v>
      </c>
      <c r="D30" s="155"/>
      <c r="E30" s="206"/>
      <c r="F30" s="4" t="s">
        <v>8</v>
      </c>
    </row>
    <row r="31" spans="3:6" ht="15" customHeight="1" x14ac:dyDescent="0.25">
      <c r="C31" s="150" t="s">
        <v>9</v>
      </c>
      <c r="D31" s="152"/>
      <c r="E31" s="170"/>
      <c r="F31" s="187"/>
    </row>
    <row r="32" spans="3:6" x14ac:dyDescent="0.25">
      <c r="C32" s="153" t="s">
        <v>10</v>
      </c>
      <c r="D32" s="155"/>
      <c r="E32" s="153"/>
      <c r="F32" s="155"/>
    </row>
    <row r="33" spans="3:3" x14ac:dyDescent="0.25">
      <c r="C33" s="157"/>
    </row>
    <row r="56" spans="1:8" x14ac:dyDescent="0.25">
      <c r="F56" s="156"/>
      <c r="G56" s="156"/>
    </row>
    <row r="57" spans="1:8" ht="15" customHeight="1" x14ac:dyDescent="0.25">
      <c r="B57" s="5"/>
      <c r="C57" s="6"/>
      <c r="D57" s="7"/>
      <c r="E57" s="6"/>
      <c r="F57" s="6"/>
      <c r="G57" s="6"/>
      <c r="H57" s="6"/>
    </row>
    <row r="58" spans="1:8" ht="15" customHeight="1" x14ac:dyDescent="0.25">
      <c r="B58" s="5"/>
      <c r="C58" s="6"/>
      <c r="D58" s="7"/>
      <c r="E58" s="6"/>
      <c r="F58" s="6"/>
      <c r="G58" s="6"/>
      <c r="H58" s="6"/>
    </row>
    <row r="59" spans="1:8" ht="15" customHeight="1" x14ac:dyDescent="0.25">
      <c r="B59" s="5"/>
      <c r="C59" s="6"/>
      <c r="D59" s="7"/>
      <c r="E59" s="6"/>
      <c r="F59" s="6"/>
      <c r="G59" s="6"/>
      <c r="H59" s="6"/>
    </row>
    <row r="60" spans="1:8" ht="15" customHeight="1" x14ac:dyDescent="0.25">
      <c r="B60" s="5"/>
      <c r="C60" s="6"/>
      <c r="D60" s="5"/>
      <c r="E60" s="6"/>
      <c r="F60" s="6"/>
      <c r="G60" s="6"/>
      <c r="H60" s="6"/>
    </row>
    <row r="61" spans="1:8" ht="15" customHeight="1" x14ac:dyDescent="0.25">
      <c r="A61" s="147" t="s">
        <v>11</v>
      </c>
      <c r="B61" s="5"/>
      <c r="C61" s="6"/>
      <c r="D61" s="5"/>
      <c r="E61" s="6"/>
      <c r="F61" s="6"/>
      <c r="G61" s="6"/>
      <c r="H61" s="6"/>
    </row>
    <row r="62" spans="1:8" ht="15.75" customHeight="1" x14ac:dyDescent="0.25">
      <c r="D62" s="154"/>
      <c r="H62" s="154"/>
    </row>
    <row r="63" spans="1:8" ht="18.75" x14ac:dyDescent="0.25">
      <c r="A63" s="344" t="s">
        <v>12</v>
      </c>
      <c r="B63" s="345"/>
      <c r="C63" s="345"/>
      <c r="D63" s="345"/>
      <c r="E63" s="345"/>
      <c r="F63" s="345"/>
      <c r="G63" s="345"/>
      <c r="H63" s="352"/>
    </row>
    <row r="64" spans="1:8" s="157" customFormat="1" ht="35.25" customHeight="1" x14ac:dyDescent="0.25">
      <c r="A64" s="158" t="s">
        <v>13</v>
      </c>
      <c r="B64" s="159"/>
      <c r="C64" s="346" t="s">
        <v>323</v>
      </c>
      <c r="D64" s="347"/>
      <c r="E64" s="346" t="s">
        <v>313</v>
      </c>
      <c r="F64" s="347"/>
      <c r="G64" s="346" t="s">
        <v>314</v>
      </c>
      <c r="H64" s="347"/>
    </row>
    <row r="65" spans="1:9" ht="15.75" x14ac:dyDescent="0.25">
      <c r="A65" s="207" t="s">
        <v>14</v>
      </c>
      <c r="B65" s="208" t="s">
        <v>309</v>
      </c>
      <c r="C65" s="340">
        <v>2.0833333333333332E-2</v>
      </c>
      <c r="D65" s="341"/>
      <c r="E65" s="357">
        <v>41</v>
      </c>
      <c r="F65" s="358"/>
      <c r="G65" s="357">
        <v>7</v>
      </c>
      <c r="H65" s="358"/>
    </row>
    <row r="66" spans="1:9" ht="15.75" x14ac:dyDescent="0.25">
      <c r="A66" s="209" t="s">
        <v>14</v>
      </c>
      <c r="B66" s="210" t="s">
        <v>16</v>
      </c>
      <c r="C66" s="330"/>
      <c r="D66" s="331"/>
      <c r="E66" s="330"/>
      <c r="F66" s="331"/>
      <c r="G66" s="330"/>
      <c r="H66" s="331"/>
    </row>
    <row r="67" spans="1:9" ht="15.75" x14ac:dyDescent="0.25">
      <c r="A67" s="209" t="s">
        <v>14</v>
      </c>
      <c r="B67" s="210" t="s">
        <v>17</v>
      </c>
      <c r="C67" s="330"/>
      <c r="D67" s="331"/>
      <c r="E67" s="330"/>
      <c r="F67" s="331"/>
      <c r="G67" s="330"/>
      <c r="H67" s="331"/>
    </row>
    <row r="68" spans="1:9" ht="15.75" x14ac:dyDescent="0.25">
      <c r="A68" s="209" t="s">
        <v>14</v>
      </c>
      <c r="B68" s="210" t="s">
        <v>18</v>
      </c>
      <c r="C68" s="330"/>
      <c r="D68" s="331"/>
      <c r="E68" s="330"/>
      <c r="F68" s="331"/>
      <c r="G68" s="330"/>
      <c r="H68" s="331"/>
    </row>
    <row r="69" spans="1:9" ht="15.75" x14ac:dyDescent="0.25">
      <c r="A69" s="209" t="s">
        <v>14</v>
      </c>
      <c r="B69" s="210" t="s">
        <v>15</v>
      </c>
      <c r="C69" s="330"/>
      <c r="D69" s="331"/>
      <c r="E69" s="330"/>
      <c r="F69" s="331"/>
      <c r="G69" s="330"/>
      <c r="H69" s="331"/>
    </row>
    <row r="70" spans="1:9" ht="15.75" x14ac:dyDescent="0.25">
      <c r="A70" s="209" t="s">
        <v>14</v>
      </c>
      <c r="B70" s="210" t="s">
        <v>16</v>
      </c>
      <c r="C70" s="330"/>
      <c r="D70" s="331"/>
      <c r="E70" s="330"/>
      <c r="F70" s="331"/>
      <c r="G70" s="330"/>
      <c r="H70" s="331"/>
    </row>
    <row r="71" spans="1:9" ht="15.75" x14ac:dyDescent="0.25">
      <c r="A71" s="209" t="s">
        <v>14</v>
      </c>
      <c r="B71" s="210" t="s">
        <v>17</v>
      </c>
      <c r="C71" s="330"/>
      <c r="D71" s="331"/>
      <c r="E71" s="330"/>
      <c r="F71" s="331"/>
      <c r="G71" s="330"/>
      <c r="H71" s="331"/>
    </row>
    <row r="72" spans="1:9" ht="15.75" x14ac:dyDescent="0.25">
      <c r="A72" s="209" t="s">
        <v>14</v>
      </c>
      <c r="B72" s="210" t="s">
        <v>18</v>
      </c>
      <c r="C72" s="342"/>
      <c r="D72" s="343"/>
      <c r="E72" s="342"/>
      <c r="F72" s="343"/>
      <c r="G72" s="342"/>
      <c r="H72" s="343"/>
    </row>
    <row r="73" spans="1:9" ht="15.75" x14ac:dyDescent="0.25">
      <c r="A73" s="211"/>
      <c r="B73" s="212"/>
      <c r="C73" s="151"/>
      <c r="D73" s="151"/>
      <c r="E73" s="151"/>
      <c r="F73" s="151"/>
      <c r="G73" s="151"/>
      <c r="H73" s="151"/>
      <c r="I73" s="156"/>
    </row>
    <row r="74" spans="1:9" x14ac:dyDescent="0.25">
      <c r="C74" s="156"/>
      <c r="D74" s="156"/>
      <c r="E74" s="156"/>
      <c r="F74" s="156"/>
      <c r="G74" s="156"/>
      <c r="H74" s="156"/>
    </row>
    <row r="75" spans="1:9" x14ac:dyDescent="0.25">
      <c r="D75" s="156"/>
    </row>
    <row r="76" spans="1:9" x14ac:dyDescent="0.25">
      <c r="D76" s="156"/>
    </row>
    <row r="77" spans="1:9" s="157" customFormat="1" x14ac:dyDescent="0.25"/>
    <row r="78" spans="1:9" ht="18.75" x14ac:dyDescent="0.25">
      <c r="A78" s="344" t="s">
        <v>19</v>
      </c>
      <c r="B78" s="345"/>
      <c r="C78" s="345"/>
      <c r="D78" s="345"/>
      <c r="E78" s="345"/>
      <c r="F78" s="345"/>
      <c r="G78" s="345"/>
      <c r="H78" s="352"/>
    </row>
    <row r="79" spans="1:9" ht="32.25" customHeight="1" x14ac:dyDescent="0.25">
      <c r="A79" s="158" t="s">
        <v>20</v>
      </c>
      <c r="B79" s="159"/>
      <c r="C79" s="346" t="s">
        <v>323</v>
      </c>
      <c r="D79" s="347"/>
      <c r="E79" s="346" t="s">
        <v>313</v>
      </c>
      <c r="F79" s="347"/>
      <c r="G79" s="346" t="s">
        <v>314</v>
      </c>
      <c r="H79" s="347"/>
    </row>
    <row r="80" spans="1:9" ht="15.75" x14ac:dyDescent="0.25">
      <c r="A80" s="209" t="s">
        <v>14</v>
      </c>
      <c r="B80" s="208" t="s">
        <v>301</v>
      </c>
      <c r="C80" s="340">
        <v>0.99930555555555556</v>
      </c>
      <c r="D80" s="341"/>
      <c r="E80" s="357">
        <v>5</v>
      </c>
      <c r="F80" s="358"/>
      <c r="G80" s="357">
        <v>0</v>
      </c>
      <c r="H80" s="358"/>
    </row>
    <row r="81" spans="1:8" ht="15.75" x14ac:dyDescent="0.25">
      <c r="A81" s="209" t="s">
        <v>14</v>
      </c>
      <c r="B81" s="210" t="s">
        <v>21</v>
      </c>
      <c r="C81" s="213"/>
      <c r="D81" s="214"/>
      <c r="E81" s="213"/>
      <c r="F81" s="214"/>
      <c r="G81" s="213"/>
      <c r="H81" s="214"/>
    </row>
    <row r="82" spans="1:8" ht="15.75" x14ac:dyDescent="0.25">
      <c r="A82" s="209" t="s">
        <v>14</v>
      </c>
      <c r="B82" s="210" t="s">
        <v>22</v>
      </c>
      <c r="C82" s="213"/>
      <c r="D82" s="214"/>
      <c r="E82" s="213"/>
      <c r="F82" s="214"/>
      <c r="G82" s="213"/>
      <c r="H82" s="214"/>
    </row>
    <row r="83" spans="1:8" ht="15.75" x14ac:dyDescent="0.25">
      <c r="A83" s="209" t="s">
        <v>14</v>
      </c>
      <c r="B83" s="210" t="s">
        <v>23</v>
      </c>
      <c r="C83" s="215"/>
      <c r="D83" s="216"/>
      <c r="E83" s="215"/>
      <c r="F83" s="216"/>
      <c r="G83" s="215"/>
      <c r="H83" s="216"/>
    </row>
    <row r="84" spans="1:8" ht="15.75" x14ac:dyDescent="0.25">
      <c r="A84" s="209" t="s">
        <v>14</v>
      </c>
      <c r="B84" s="210" t="s">
        <v>22</v>
      </c>
      <c r="C84" s="215"/>
      <c r="D84" s="216"/>
      <c r="E84" s="215"/>
      <c r="F84" s="216"/>
      <c r="G84" s="215"/>
      <c r="H84" s="216"/>
    </row>
    <row r="85" spans="1:8" ht="15.75" x14ac:dyDescent="0.25">
      <c r="A85" s="209" t="s">
        <v>14</v>
      </c>
      <c r="B85" s="210" t="s">
        <v>23</v>
      </c>
      <c r="C85" s="215"/>
      <c r="D85" s="216"/>
      <c r="E85" s="215"/>
      <c r="F85" s="216"/>
      <c r="G85" s="215"/>
      <c r="H85" s="216"/>
    </row>
    <row r="86" spans="1:8" ht="15.75" x14ac:dyDescent="0.25">
      <c r="A86" s="209" t="s">
        <v>14</v>
      </c>
      <c r="B86" s="210" t="s">
        <v>24</v>
      </c>
      <c r="C86" s="215"/>
      <c r="D86" s="216"/>
      <c r="E86" s="215"/>
      <c r="F86" s="216"/>
      <c r="G86" s="215"/>
      <c r="H86" s="216"/>
    </row>
    <row r="87" spans="1:8" ht="15.75" x14ac:dyDescent="0.25">
      <c r="A87" s="209" t="s">
        <v>14</v>
      </c>
      <c r="B87" s="210" t="s">
        <v>25</v>
      </c>
      <c r="C87" s="215"/>
      <c r="D87" s="216"/>
      <c r="E87" s="215"/>
      <c r="F87" s="216"/>
      <c r="G87" s="215"/>
      <c r="H87" s="216"/>
    </row>
    <row r="88" spans="1:8" ht="15.75" x14ac:dyDescent="0.25">
      <c r="A88" s="209" t="s">
        <v>14</v>
      </c>
      <c r="B88" s="210" t="s">
        <v>26</v>
      </c>
      <c r="C88" s="213"/>
      <c r="D88" s="214"/>
      <c r="E88" s="213"/>
      <c r="F88" s="214"/>
      <c r="G88" s="213"/>
      <c r="H88" s="214"/>
    </row>
    <row r="89" spans="1:8" ht="15.75" x14ac:dyDescent="0.25">
      <c r="A89" s="209" t="s">
        <v>14</v>
      </c>
      <c r="B89" s="210" t="s">
        <v>317</v>
      </c>
      <c r="C89" s="215"/>
      <c r="D89" s="216"/>
      <c r="E89" s="215"/>
      <c r="F89" s="216"/>
      <c r="G89" s="215"/>
      <c r="H89" s="216"/>
    </row>
    <row r="90" spans="1:8" ht="31.5" x14ac:dyDescent="0.25">
      <c r="A90" s="217" t="s">
        <v>14</v>
      </c>
      <c r="B90" s="218" t="s">
        <v>27</v>
      </c>
      <c r="C90" s="215"/>
      <c r="D90" s="216"/>
      <c r="E90" s="215"/>
      <c r="F90" s="216"/>
      <c r="G90" s="215"/>
      <c r="H90" s="216"/>
    </row>
    <row r="91" spans="1:8" ht="15.75" x14ac:dyDescent="0.25">
      <c r="A91" s="209" t="s">
        <v>14</v>
      </c>
      <c r="B91" s="210" t="s">
        <v>28</v>
      </c>
      <c r="C91" s="215"/>
      <c r="D91" s="216"/>
      <c r="E91" s="215"/>
      <c r="F91" s="216"/>
      <c r="G91" s="215"/>
      <c r="H91" s="216"/>
    </row>
    <row r="92" spans="1:8" ht="15.75" x14ac:dyDescent="0.25">
      <c r="A92" s="209" t="s">
        <v>14</v>
      </c>
      <c r="B92" s="210" t="s">
        <v>318</v>
      </c>
      <c r="C92" s="215"/>
      <c r="D92" s="216"/>
      <c r="E92" s="215"/>
      <c r="F92" s="216"/>
      <c r="G92" s="215"/>
      <c r="H92" s="216"/>
    </row>
    <row r="93" spans="1:8" ht="15.75" x14ac:dyDescent="0.25">
      <c r="A93" s="209" t="s">
        <v>14</v>
      </c>
      <c r="B93" s="210" t="s">
        <v>29</v>
      </c>
      <c r="C93" s="215"/>
      <c r="D93" s="216"/>
      <c r="E93" s="215"/>
      <c r="F93" s="216"/>
      <c r="G93" s="215"/>
      <c r="H93" s="216"/>
    </row>
    <row r="94" spans="1:8" ht="15.75" x14ac:dyDescent="0.25">
      <c r="A94" s="209" t="s">
        <v>14</v>
      </c>
      <c r="B94" s="210" t="s">
        <v>30</v>
      </c>
      <c r="C94" s="215"/>
      <c r="D94" s="216"/>
      <c r="E94" s="215"/>
      <c r="F94" s="216"/>
      <c r="G94" s="215"/>
      <c r="H94" s="216"/>
    </row>
    <row r="95" spans="1:8" ht="15.75" x14ac:dyDescent="0.25">
      <c r="A95" s="209" t="s">
        <v>14</v>
      </c>
      <c r="B95" s="210" t="s">
        <v>31</v>
      </c>
      <c r="C95" s="215"/>
      <c r="D95" s="216"/>
      <c r="E95" s="215"/>
      <c r="F95" s="216"/>
      <c r="G95" s="215"/>
      <c r="H95" s="216"/>
    </row>
    <row r="96" spans="1:8" ht="15.75" x14ac:dyDescent="0.25">
      <c r="A96" s="209" t="s">
        <v>14</v>
      </c>
      <c r="B96" s="210"/>
      <c r="C96" s="213"/>
      <c r="D96" s="214"/>
      <c r="E96" s="213"/>
      <c r="F96" s="214"/>
      <c r="G96" s="213"/>
      <c r="H96" s="214"/>
    </row>
    <row r="97" spans="1:9" ht="15.75" x14ac:dyDescent="0.25">
      <c r="A97" s="209" t="s">
        <v>14</v>
      </c>
      <c r="B97" s="210"/>
      <c r="C97" s="215"/>
      <c r="D97" s="216"/>
      <c r="E97" s="215"/>
      <c r="F97" s="216"/>
      <c r="G97" s="215"/>
      <c r="H97" s="216"/>
    </row>
    <row r="98" spans="1:9" ht="15.75" x14ac:dyDescent="0.25">
      <c r="A98" s="209" t="s">
        <v>14</v>
      </c>
      <c r="B98" s="210"/>
      <c r="C98" s="215"/>
      <c r="D98" s="216"/>
      <c r="E98" s="215"/>
      <c r="F98" s="216"/>
      <c r="G98" s="215"/>
      <c r="H98" s="216"/>
    </row>
    <row r="99" spans="1:9" ht="15.75" x14ac:dyDescent="0.25">
      <c r="A99" s="209" t="s">
        <v>14</v>
      </c>
      <c r="B99" s="210"/>
      <c r="C99" s="215"/>
      <c r="D99" s="216"/>
      <c r="E99" s="215"/>
      <c r="F99" s="216"/>
      <c r="G99" s="215"/>
      <c r="H99" s="216"/>
    </row>
    <row r="100" spans="1:9" ht="15.75" x14ac:dyDescent="0.25">
      <c r="A100" s="209" t="s">
        <v>14</v>
      </c>
      <c r="B100" s="210"/>
      <c r="C100" s="215"/>
      <c r="D100" s="216"/>
      <c r="E100" s="215"/>
      <c r="F100" s="216"/>
      <c r="G100" s="215"/>
      <c r="H100" s="216"/>
    </row>
    <row r="101" spans="1:9" ht="15.75" x14ac:dyDescent="0.25">
      <c r="A101" s="209" t="s">
        <v>14</v>
      </c>
      <c r="B101" s="210"/>
      <c r="C101" s="213"/>
      <c r="D101" s="214"/>
      <c r="E101" s="213"/>
      <c r="F101" s="214"/>
      <c r="G101" s="213"/>
      <c r="H101" s="214"/>
    </row>
    <row r="102" spans="1:9" ht="15.75" x14ac:dyDescent="0.25">
      <c r="A102" s="209" t="s">
        <v>14</v>
      </c>
      <c r="B102" s="210"/>
      <c r="C102" s="215"/>
      <c r="D102" s="216"/>
      <c r="E102" s="215"/>
      <c r="F102" s="216"/>
      <c r="G102" s="215"/>
      <c r="H102" s="216"/>
    </row>
    <row r="103" spans="1:9" ht="15.75" x14ac:dyDescent="0.25">
      <c r="A103" s="209" t="s">
        <v>14</v>
      </c>
      <c r="B103" s="210"/>
      <c r="C103" s="219"/>
      <c r="D103" s="220"/>
      <c r="E103" s="219"/>
      <c r="F103" s="220"/>
      <c r="G103" s="219"/>
      <c r="H103" s="220"/>
    </row>
    <row r="106" spans="1:9" x14ac:dyDescent="0.25">
      <c r="D106" s="156"/>
      <c r="E106" s="156"/>
      <c r="F106" s="156"/>
      <c r="G106" s="156"/>
      <c r="H106" s="156"/>
    </row>
    <row r="107" spans="1:9" ht="15" customHeight="1" x14ac:dyDescent="0.25">
      <c r="C107" s="156"/>
      <c r="D107" s="5"/>
      <c r="E107" s="5"/>
      <c r="F107" s="156"/>
      <c r="G107" s="156"/>
      <c r="H107" s="156"/>
    </row>
    <row r="108" spans="1:9" x14ac:dyDescent="0.25">
      <c r="D108" s="156"/>
    </row>
    <row r="109" spans="1:9" ht="18.75" x14ac:dyDescent="0.25">
      <c r="A109" s="344" t="s">
        <v>32</v>
      </c>
      <c r="B109" s="345"/>
      <c r="C109" s="345"/>
      <c r="D109" s="345"/>
      <c r="E109" s="345"/>
      <c r="F109" s="345"/>
      <c r="G109" s="345"/>
      <c r="H109" s="169"/>
      <c r="I109" s="156"/>
    </row>
    <row r="110" spans="1:9" ht="32.25" customHeight="1" x14ac:dyDescent="0.25">
      <c r="A110" s="221" t="s">
        <v>33</v>
      </c>
      <c r="B110" s="222"/>
      <c r="C110" s="346" t="s">
        <v>34</v>
      </c>
      <c r="D110" s="347"/>
      <c r="E110" s="346" t="s">
        <v>315</v>
      </c>
      <c r="F110" s="347"/>
      <c r="G110" s="161" t="s">
        <v>266</v>
      </c>
    </row>
    <row r="111" spans="1:9" x14ac:dyDescent="0.25">
      <c r="A111" s="359" t="s">
        <v>302</v>
      </c>
      <c r="B111" s="360"/>
      <c r="C111" s="353">
        <v>0.8</v>
      </c>
      <c r="D111" s="354"/>
      <c r="E111" s="355">
        <v>1</v>
      </c>
      <c r="F111" s="356"/>
      <c r="G111" s="163">
        <v>2004</v>
      </c>
    </row>
    <row r="112" spans="1:9" x14ac:dyDescent="0.25">
      <c r="A112" s="328"/>
      <c r="B112" s="329"/>
      <c r="C112" s="348"/>
      <c r="D112" s="349"/>
      <c r="E112" s="350"/>
      <c r="F112" s="351"/>
      <c r="G112" s="164"/>
    </row>
    <row r="113" spans="1:9" x14ac:dyDescent="0.25">
      <c r="A113" s="342"/>
      <c r="B113" s="343"/>
      <c r="C113" s="361"/>
      <c r="D113" s="362"/>
      <c r="E113" s="363"/>
      <c r="F113" s="364"/>
      <c r="G113" s="166"/>
    </row>
    <row r="115" spans="1:9" ht="18.75" x14ac:dyDescent="0.25">
      <c r="A115" s="344" t="s">
        <v>35</v>
      </c>
      <c r="B115" s="345"/>
      <c r="C115" s="345"/>
      <c r="D115" s="345"/>
      <c r="E115" s="345"/>
      <c r="F115" s="345"/>
      <c r="G115" s="345"/>
      <c r="H115" s="169"/>
    </row>
    <row r="116" spans="1:9" ht="31.5" x14ac:dyDescent="0.25">
      <c r="A116" s="221" t="s">
        <v>33</v>
      </c>
      <c r="B116" s="222"/>
      <c r="C116" s="346" t="s">
        <v>34</v>
      </c>
      <c r="D116" s="347"/>
      <c r="E116" s="346" t="s">
        <v>315</v>
      </c>
      <c r="F116" s="347"/>
      <c r="G116" s="161" t="s">
        <v>266</v>
      </c>
    </row>
    <row r="117" spans="1:9" x14ac:dyDescent="0.25">
      <c r="A117" s="359" t="s">
        <v>303</v>
      </c>
      <c r="B117" s="360"/>
      <c r="C117" s="353">
        <v>3</v>
      </c>
      <c r="D117" s="354"/>
      <c r="E117" s="355">
        <v>1</v>
      </c>
      <c r="F117" s="356"/>
      <c r="G117" s="163">
        <v>2000</v>
      </c>
    </row>
    <row r="118" spans="1:9" x14ac:dyDescent="0.25">
      <c r="A118" s="328"/>
      <c r="B118" s="329"/>
      <c r="C118" s="348"/>
      <c r="D118" s="349"/>
      <c r="E118" s="350"/>
      <c r="F118" s="351"/>
      <c r="G118" s="164"/>
    </row>
    <row r="119" spans="1:9" x14ac:dyDescent="0.25">
      <c r="A119" s="342"/>
      <c r="B119" s="343"/>
      <c r="C119" s="361"/>
      <c r="D119" s="362"/>
      <c r="E119" s="363"/>
      <c r="F119" s="364"/>
      <c r="G119" s="166"/>
    </row>
    <row r="121" spans="1:9" ht="18.75" x14ac:dyDescent="0.25">
      <c r="A121" s="344" t="s">
        <v>36</v>
      </c>
      <c r="B121" s="345"/>
      <c r="C121" s="345"/>
      <c r="D121" s="345"/>
      <c r="E121" s="345"/>
      <c r="F121" s="345"/>
      <c r="G121" s="345"/>
      <c r="H121" s="169"/>
    </row>
    <row r="122" spans="1:9" ht="31.5" x14ac:dyDescent="0.25">
      <c r="A122" s="221" t="s">
        <v>33</v>
      </c>
      <c r="B122" s="222"/>
      <c r="C122" s="346" t="s">
        <v>34</v>
      </c>
      <c r="D122" s="347"/>
      <c r="E122" s="346" t="s">
        <v>315</v>
      </c>
      <c r="F122" s="347"/>
      <c r="G122" s="161" t="s">
        <v>266</v>
      </c>
    </row>
    <row r="123" spans="1:9" x14ac:dyDescent="0.25">
      <c r="A123" s="359" t="s">
        <v>304</v>
      </c>
      <c r="B123" s="360"/>
      <c r="C123" s="353">
        <v>2</v>
      </c>
      <c r="D123" s="354"/>
      <c r="E123" s="355">
        <v>1</v>
      </c>
      <c r="F123" s="356"/>
      <c r="G123" s="163">
        <v>2000</v>
      </c>
    </row>
    <row r="124" spans="1:9" x14ac:dyDescent="0.25">
      <c r="A124" s="328"/>
      <c r="B124" s="329"/>
      <c r="C124" s="348"/>
      <c r="D124" s="349"/>
      <c r="E124" s="350"/>
      <c r="F124" s="351"/>
      <c r="G124" s="164"/>
    </row>
    <row r="125" spans="1:9" x14ac:dyDescent="0.25">
      <c r="A125" s="342"/>
      <c r="B125" s="343"/>
      <c r="C125" s="361"/>
      <c r="D125" s="362"/>
      <c r="E125" s="363"/>
      <c r="F125" s="364"/>
      <c r="G125" s="166"/>
    </row>
    <row r="127" spans="1:9" x14ac:dyDescent="0.25">
      <c r="I127" s="156"/>
    </row>
    <row r="128" spans="1:9" ht="27" customHeight="1" x14ac:dyDescent="0.25">
      <c r="I128" s="156"/>
    </row>
    <row r="129" spans="1:10" ht="18.75" x14ac:dyDescent="0.25">
      <c r="A129" s="344" t="s">
        <v>37</v>
      </c>
      <c r="B129" s="345"/>
      <c r="C129" s="345"/>
      <c r="D129" s="345"/>
      <c r="E129" s="345"/>
      <c r="F129" s="345"/>
      <c r="G129" s="345"/>
      <c r="H129" s="169"/>
    </row>
    <row r="130" spans="1:10" ht="31.5" x14ac:dyDescent="0.25">
      <c r="A130" s="158" t="s">
        <v>38</v>
      </c>
      <c r="B130" s="159"/>
      <c r="C130" s="346" t="s">
        <v>34</v>
      </c>
      <c r="D130" s="347"/>
      <c r="E130" s="346" t="s">
        <v>39</v>
      </c>
      <c r="F130" s="347"/>
      <c r="G130" s="161" t="s">
        <v>266</v>
      </c>
      <c r="H130" s="162"/>
    </row>
    <row r="131" spans="1:10" ht="45" x14ac:dyDescent="0.25">
      <c r="A131" s="217" t="s">
        <v>14</v>
      </c>
      <c r="B131" s="223" t="s">
        <v>305</v>
      </c>
      <c r="C131" s="365">
        <v>0.8</v>
      </c>
      <c r="D131" s="366"/>
      <c r="E131" s="367">
        <v>200</v>
      </c>
      <c r="F131" s="368"/>
      <c r="G131" s="275">
        <v>2005</v>
      </c>
      <c r="H131" s="170"/>
    </row>
    <row r="132" spans="1:10" ht="15.75" x14ac:dyDescent="0.25">
      <c r="A132" s="217" t="s">
        <v>14</v>
      </c>
      <c r="B132" s="218" t="s">
        <v>41</v>
      </c>
      <c r="C132" s="369"/>
      <c r="D132" s="370"/>
      <c r="E132" s="369"/>
      <c r="F132" s="370"/>
      <c r="G132" s="274"/>
    </row>
    <row r="133" spans="1:10" ht="31.5" x14ac:dyDescent="0.25">
      <c r="A133" s="217" t="s">
        <v>14</v>
      </c>
      <c r="B133" s="218" t="s">
        <v>42</v>
      </c>
      <c r="C133" s="330"/>
      <c r="D133" s="331"/>
      <c r="E133" s="330"/>
      <c r="F133" s="331"/>
      <c r="G133" s="224"/>
    </row>
    <row r="134" spans="1:10" ht="47.25" x14ac:dyDescent="0.25">
      <c r="A134" s="217" t="s">
        <v>14</v>
      </c>
      <c r="B134" s="218" t="s">
        <v>40</v>
      </c>
      <c r="C134" s="330"/>
      <c r="D134" s="331"/>
      <c r="E134" s="330"/>
      <c r="F134" s="331"/>
      <c r="G134" s="224"/>
    </row>
    <row r="135" spans="1:10" ht="15.75" x14ac:dyDescent="0.25">
      <c r="A135" s="217" t="s">
        <v>14</v>
      </c>
      <c r="B135" s="218" t="s">
        <v>41</v>
      </c>
      <c r="C135" s="330"/>
      <c r="D135" s="331"/>
      <c r="E135" s="330"/>
      <c r="F135" s="331"/>
      <c r="G135" s="224"/>
    </row>
    <row r="136" spans="1:10" ht="31.5" x14ac:dyDescent="0.25">
      <c r="A136" s="217" t="s">
        <v>14</v>
      </c>
      <c r="B136" s="218" t="s">
        <v>42</v>
      </c>
      <c r="C136" s="342"/>
      <c r="D136" s="343"/>
      <c r="E136" s="342"/>
      <c r="F136" s="343"/>
      <c r="G136" s="171"/>
      <c r="J136" s="225"/>
    </row>
    <row r="137" spans="1:10" ht="15.75" x14ac:dyDescent="0.25">
      <c r="J137" s="225"/>
    </row>
    <row r="138" spans="1:10" ht="15.75" x14ac:dyDescent="0.25">
      <c r="J138" s="225"/>
    </row>
    <row r="139" spans="1:10" ht="15.75" x14ac:dyDescent="0.25">
      <c r="J139" s="225"/>
    </row>
    <row r="140" spans="1:10" x14ac:dyDescent="0.25">
      <c r="C140" s="173" t="s">
        <v>43</v>
      </c>
      <c r="D140" s="173" t="s">
        <v>44</v>
      </c>
    </row>
    <row r="141" spans="1:10" ht="15" customHeight="1" x14ac:dyDescent="0.25">
      <c r="C141" s="174" t="s">
        <v>45</v>
      </c>
      <c r="D141" s="174" t="s">
        <v>46</v>
      </c>
    </row>
    <row r="142" spans="1:10" x14ac:dyDescent="0.25">
      <c r="C142" s="174" t="s">
        <v>47</v>
      </c>
      <c r="D142" s="174" t="s">
        <v>48</v>
      </c>
    </row>
    <row r="143" spans="1:10" x14ac:dyDescent="0.25">
      <c r="C143" s="174" t="s">
        <v>49</v>
      </c>
      <c r="D143" s="174" t="s">
        <v>50</v>
      </c>
    </row>
    <row r="144" spans="1:10" x14ac:dyDescent="0.25">
      <c r="C144" s="177" t="s">
        <v>51</v>
      </c>
      <c r="D144" s="178" t="s">
        <v>52</v>
      </c>
    </row>
    <row r="146" spans="1:9" x14ac:dyDescent="0.25">
      <c r="I146" s="156"/>
    </row>
    <row r="147" spans="1:9" ht="32.25" customHeight="1" x14ac:dyDescent="0.25"/>
    <row r="149" spans="1:9" ht="18.75" x14ac:dyDescent="0.25">
      <c r="A149" s="344" t="s">
        <v>53</v>
      </c>
      <c r="B149" s="345"/>
      <c r="C149" s="345"/>
      <c r="D149" s="345"/>
      <c r="E149" s="345"/>
      <c r="F149" s="345"/>
      <c r="G149" s="352"/>
      <c r="H149" s="160"/>
    </row>
    <row r="150" spans="1:9" ht="31.5" x14ac:dyDescent="0.25">
      <c r="A150" s="158" t="s">
        <v>54</v>
      </c>
      <c r="B150" s="159"/>
      <c r="C150" s="346" t="s">
        <v>34</v>
      </c>
      <c r="D150" s="347"/>
      <c r="E150" s="346" t="s">
        <v>39</v>
      </c>
      <c r="F150" s="347"/>
      <c r="G150" s="161" t="s">
        <v>266</v>
      </c>
      <c r="H150" s="170"/>
    </row>
    <row r="151" spans="1:9" ht="15.75" x14ac:dyDescent="0.25">
      <c r="A151" s="217" t="s">
        <v>14</v>
      </c>
      <c r="B151" s="226" t="s">
        <v>306</v>
      </c>
      <c r="C151" s="365">
        <v>2</v>
      </c>
      <c r="D151" s="366"/>
      <c r="E151" s="367">
        <v>200</v>
      </c>
      <c r="F151" s="368"/>
      <c r="G151" s="275">
        <v>2000</v>
      </c>
    </row>
    <row r="152" spans="1:9" ht="15.75" x14ac:dyDescent="0.25">
      <c r="A152" s="217" t="s">
        <v>14</v>
      </c>
      <c r="B152" s="218" t="s">
        <v>56</v>
      </c>
      <c r="C152" s="369"/>
      <c r="D152" s="370"/>
      <c r="E152" s="369"/>
      <c r="F152" s="370"/>
      <c r="G152" s="274"/>
    </row>
    <row r="153" spans="1:9" ht="15.75" x14ac:dyDescent="0.25">
      <c r="A153" s="217" t="s">
        <v>14</v>
      </c>
      <c r="B153" s="218" t="s">
        <v>55</v>
      </c>
      <c r="C153" s="330"/>
      <c r="D153" s="331"/>
      <c r="E153" s="330"/>
      <c r="F153" s="331"/>
      <c r="G153" s="224"/>
    </row>
    <row r="154" spans="1:9" ht="15.75" x14ac:dyDescent="0.25">
      <c r="A154" s="217" t="s">
        <v>14</v>
      </c>
      <c r="B154" s="218" t="s">
        <v>56</v>
      </c>
      <c r="C154" s="342"/>
      <c r="D154" s="343"/>
      <c r="E154" s="342"/>
      <c r="F154" s="343"/>
      <c r="G154" s="171"/>
    </row>
    <row r="156" spans="1:9" x14ac:dyDescent="0.25">
      <c r="B156" s="172"/>
      <c r="C156" s="167"/>
      <c r="D156" s="167"/>
      <c r="E156" s="176"/>
    </row>
    <row r="160" spans="1:9" x14ac:dyDescent="0.25">
      <c r="C160" s="179" t="s">
        <v>57</v>
      </c>
      <c r="D160" s="180"/>
      <c r="E160" s="181" t="s">
        <v>58</v>
      </c>
      <c r="F160" s="182"/>
    </row>
    <row r="161" spans="1:8" x14ac:dyDescent="0.25">
      <c r="C161" s="173" t="s">
        <v>43</v>
      </c>
      <c r="D161" s="183" t="s">
        <v>44</v>
      </c>
      <c r="E161" s="184" t="s">
        <v>59</v>
      </c>
      <c r="F161" s="173" t="s">
        <v>44</v>
      </c>
    </row>
    <row r="162" spans="1:8" x14ac:dyDescent="0.25">
      <c r="C162" s="185" t="s">
        <v>60</v>
      </c>
      <c r="D162" s="186" t="s">
        <v>61</v>
      </c>
      <c r="E162" s="187" t="s">
        <v>62</v>
      </c>
      <c r="F162" s="185" t="s">
        <v>63</v>
      </c>
    </row>
    <row r="163" spans="1:8" x14ac:dyDescent="0.25">
      <c r="C163" s="174" t="s">
        <v>64</v>
      </c>
      <c r="D163" s="188" t="s">
        <v>65</v>
      </c>
      <c r="E163" s="189" t="s">
        <v>66</v>
      </c>
      <c r="F163" s="174" t="s">
        <v>67</v>
      </c>
    </row>
    <row r="164" spans="1:8" s="193" customFormat="1" x14ac:dyDescent="0.25">
      <c r="A164" s="147"/>
      <c r="B164" s="147"/>
      <c r="C164" s="185" t="s">
        <v>68</v>
      </c>
      <c r="D164" s="186" t="s">
        <v>69</v>
      </c>
      <c r="E164" s="187" t="s">
        <v>64</v>
      </c>
      <c r="F164" s="185" t="s">
        <v>70</v>
      </c>
      <c r="G164" s="147"/>
      <c r="H164" s="147"/>
    </row>
    <row r="165" spans="1:8" x14ac:dyDescent="0.25">
      <c r="C165" s="174" t="s">
        <v>71</v>
      </c>
      <c r="D165" s="188" t="s">
        <v>72</v>
      </c>
      <c r="E165" s="189"/>
      <c r="F165" s="174"/>
    </row>
    <row r="169" spans="1:8" ht="31.5" customHeight="1" x14ac:dyDescent="0.25">
      <c r="A169" s="190"/>
      <c r="B169" s="191" t="s">
        <v>73</v>
      </c>
      <c r="C169" s="371" t="s">
        <v>74</v>
      </c>
      <c r="D169" s="372"/>
      <c r="E169" s="192" t="s">
        <v>75</v>
      </c>
      <c r="F169" s="346" t="s">
        <v>323</v>
      </c>
      <c r="G169" s="347"/>
      <c r="H169" s="193"/>
    </row>
    <row r="170" spans="1:8" x14ac:dyDescent="0.25">
      <c r="A170" s="187"/>
      <c r="B170" s="273" t="s">
        <v>307</v>
      </c>
      <c r="C170" s="373" t="s">
        <v>18</v>
      </c>
      <c r="D170" s="374"/>
      <c r="E170" s="272">
        <v>8</v>
      </c>
      <c r="F170" s="340">
        <v>6.25E-2</v>
      </c>
      <c r="G170" s="341"/>
    </row>
    <row r="171" spans="1:8" x14ac:dyDescent="0.25">
      <c r="A171" s="187"/>
      <c r="B171" s="263"/>
      <c r="C171" s="369"/>
      <c r="D171" s="370"/>
      <c r="E171" s="196"/>
      <c r="F171" s="330"/>
      <c r="G171" s="331"/>
    </row>
    <row r="172" spans="1:8" x14ac:dyDescent="0.25">
      <c r="A172" s="187"/>
      <c r="B172" s="216"/>
      <c r="C172" s="330"/>
      <c r="D172" s="331"/>
      <c r="E172" s="227"/>
      <c r="F172" s="330"/>
      <c r="G172" s="331"/>
    </row>
    <row r="173" spans="1:8" x14ac:dyDescent="0.25">
      <c r="A173" s="187"/>
      <c r="B173" s="216"/>
      <c r="C173" s="330"/>
      <c r="D173" s="331"/>
      <c r="E173" s="227"/>
      <c r="F173" s="330"/>
      <c r="G173" s="331"/>
    </row>
    <row r="174" spans="1:8" x14ac:dyDescent="0.25">
      <c r="A174" s="187"/>
      <c r="B174" s="216"/>
      <c r="C174" s="330"/>
      <c r="D174" s="331"/>
      <c r="E174" s="227"/>
      <c r="F174" s="330"/>
      <c r="G174" s="331"/>
    </row>
    <row r="175" spans="1:8" x14ac:dyDescent="0.25">
      <c r="A175" s="187"/>
      <c r="B175" s="216"/>
      <c r="C175" s="330"/>
      <c r="D175" s="331"/>
      <c r="E175" s="227"/>
      <c r="F175" s="330"/>
      <c r="G175" s="331"/>
    </row>
    <row r="176" spans="1:8" x14ac:dyDescent="0.25">
      <c r="A176" s="187"/>
      <c r="B176" s="216"/>
      <c r="C176" s="330"/>
      <c r="D176" s="331"/>
      <c r="E176" s="227"/>
      <c r="F176" s="330"/>
      <c r="G176" s="331"/>
    </row>
    <row r="177" spans="1:7" x14ac:dyDescent="0.25">
      <c r="A177" s="187"/>
      <c r="B177" s="216"/>
      <c r="C177" s="330"/>
      <c r="D177" s="331"/>
      <c r="E177" s="227"/>
      <c r="F177" s="330"/>
      <c r="G177" s="331"/>
    </row>
    <row r="178" spans="1:7" x14ac:dyDescent="0.25">
      <c r="A178" s="187"/>
      <c r="B178" s="216"/>
      <c r="C178" s="330"/>
      <c r="D178" s="331"/>
      <c r="E178" s="227"/>
      <c r="F178" s="330"/>
      <c r="G178" s="331"/>
    </row>
    <row r="179" spans="1:7" x14ac:dyDescent="0.25">
      <c r="A179" s="187"/>
      <c r="B179" s="216"/>
      <c r="C179" s="330"/>
      <c r="D179" s="331"/>
      <c r="E179" s="227"/>
      <c r="F179" s="330"/>
      <c r="G179" s="331"/>
    </row>
    <row r="180" spans="1:7" x14ac:dyDescent="0.25">
      <c r="A180" s="187"/>
      <c r="B180" s="216"/>
      <c r="C180" s="330"/>
      <c r="D180" s="331"/>
      <c r="E180" s="227"/>
      <c r="F180" s="330"/>
      <c r="G180" s="331"/>
    </row>
    <row r="181" spans="1:7" x14ac:dyDescent="0.25">
      <c r="A181" s="187"/>
      <c r="B181" s="216"/>
      <c r="C181" s="330"/>
      <c r="D181" s="331"/>
      <c r="E181" s="227"/>
      <c r="F181" s="330"/>
      <c r="G181" s="331"/>
    </row>
    <row r="182" spans="1:7" x14ac:dyDescent="0.25">
      <c r="A182" s="187"/>
      <c r="B182" s="197"/>
      <c r="C182" s="330"/>
      <c r="D182" s="331"/>
      <c r="E182" s="197"/>
      <c r="F182" s="330"/>
      <c r="G182" s="331"/>
    </row>
    <row r="183" spans="1:7" x14ac:dyDescent="0.25">
      <c r="A183" s="187"/>
      <c r="B183" s="214"/>
      <c r="C183" s="369"/>
      <c r="D183" s="370"/>
      <c r="E183" s="196"/>
      <c r="F183" s="369"/>
      <c r="G183" s="370"/>
    </row>
    <row r="184" spans="1:7" x14ac:dyDescent="0.25">
      <c r="A184" s="187"/>
      <c r="B184" s="216"/>
      <c r="C184" s="330"/>
      <c r="D184" s="331"/>
      <c r="E184" s="227"/>
      <c r="F184" s="330"/>
      <c r="G184" s="331"/>
    </row>
    <row r="185" spans="1:7" x14ac:dyDescent="0.25">
      <c r="A185" s="187"/>
      <c r="B185" s="216"/>
      <c r="C185" s="330"/>
      <c r="D185" s="331"/>
      <c r="E185" s="227"/>
      <c r="F185" s="330"/>
      <c r="G185" s="331"/>
    </row>
    <row r="186" spans="1:7" x14ac:dyDescent="0.25">
      <c r="A186" s="187"/>
      <c r="B186" s="228"/>
      <c r="C186" s="342"/>
      <c r="D186" s="343"/>
      <c r="E186" s="220"/>
      <c r="F186" s="342"/>
      <c r="G186" s="343"/>
    </row>
    <row r="204" spans="2:4" ht="15.75" x14ac:dyDescent="0.25">
      <c r="B204" s="161" t="s">
        <v>76</v>
      </c>
      <c r="C204" s="377"/>
      <c r="D204" s="378"/>
    </row>
    <row r="205" spans="2:4" ht="15.75" x14ac:dyDescent="0.25">
      <c r="B205" s="198" t="s">
        <v>77</v>
      </c>
      <c r="C205" s="324"/>
      <c r="D205" s="325"/>
    </row>
    <row r="207" spans="2:4" ht="31.5" customHeight="1" x14ac:dyDescent="0.25"/>
    <row r="210" spans="1:6" ht="31.5" customHeight="1" x14ac:dyDescent="0.25">
      <c r="A210" s="187"/>
      <c r="B210" s="199" t="s">
        <v>78</v>
      </c>
      <c r="C210" s="326" t="s">
        <v>79</v>
      </c>
      <c r="D210" s="327"/>
      <c r="E210" s="346" t="s">
        <v>323</v>
      </c>
      <c r="F210" s="347"/>
    </row>
    <row r="211" spans="1:6" x14ac:dyDescent="0.25">
      <c r="A211" s="187"/>
      <c r="B211" s="229" t="s">
        <v>308</v>
      </c>
      <c r="C211" s="338">
        <v>5</v>
      </c>
      <c r="D211" s="339"/>
      <c r="E211" s="340">
        <v>1.3888888888888888E-2</v>
      </c>
      <c r="F211" s="341"/>
    </row>
    <row r="212" spans="1:6" x14ac:dyDescent="0.25">
      <c r="A212" s="187"/>
      <c r="B212" s="230" t="s">
        <v>80</v>
      </c>
      <c r="C212" s="328"/>
      <c r="D212" s="329"/>
      <c r="E212" s="375"/>
      <c r="F212" s="376"/>
    </row>
    <row r="213" spans="1:6" x14ac:dyDescent="0.25">
      <c r="A213" s="187"/>
      <c r="B213" s="231" t="s">
        <v>81</v>
      </c>
      <c r="C213" s="330"/>
      <c r="D213" s="331"/>
      <c r="E213" s="332"/>
      <c r="F213" s="333"/>
    </row>
    <row r="214" spans="1:6" x14ac:dyDescent="0.25">
      <c r="A214" s="187"/>
      <c r="B214" s="231" t="s">
        <v>82</v>
      </c>
      <c r="C214" s="330"/>
      <c r="D214" s="331"/>
      <c r="E214" s="332"/>
      <c r="F214" s="333"/>
    </row>
    <row r="215" spans="1:6" x14ac:dyDescent="0.25">
      <c r="A215" s="187"/>
      <c r="B215" s="231" t="s">
        <v>83</v>
      </c>
      <c r="C215" s="330"/>
      <c r="D215" s="331"/>
      <c r="E215" s="332"/>
      <c r="F215" s="333"/>
    </row>
    <row r="216" spans="1:6" x14ac:dyDescent="0.25">
      <c r="A216" s="187"/>
      <c r="B216" s="231" t="s">
        <v>84</v>
      </c>
      <c r="C216" s="330"/>
      <c r="D216" s="331"/>
      <c r="E216" s="332"/>
      <c r="F216" s="333"/>
    </row>
    <row r="217" spans="1:6" x14ac:dyDescent="0.25">
      <c r="A217" s="187"/>
      <c r="B217" s="231" t="s">
        <v>84</v>
      </c>
      <c r="C217" s="330"/>
      <c r="D217" s="331"/>
      <c r="E217" s="332"/>
      <c r="F217" s="333"/>
    </row>
    <row r="218" spans="1:6" x14ac:dyDescent="0.25">
      <c r="A218" s="187"/>
      <c r="B218" s="232" t="s">
        <v>84</v>
      </c>
      <c r="C218" s="342"/>
      <c r="D218" s="343"/>
      <c r="E218" s="334"/>
      <c r="F218" s="335"/>
    </row>
    <row r="221" spans="1:6" x14ac:dyDescent="0.25">
      <c r="B221" s="201" t="s">
        <v>85</v>
      </c>
    </row>
    <row r="222" spans="1:6" x14ac:dyDescent="0.25">
      <c r="B222" s="154"/>
      <c r="C222" s="154"/>
      <c r="D222" s="154"/>
    </row>
    <row r="223" spans="1:6" ht="33.75" customHeight="1" x14ac:dyDescent="0.25">
      <c r="B223" s="336" t="s">
        <v>316</v>
      </c>
      <c r="C223" s="337"/>
      <c r="D223" s="233"/>
    </row>
    <row r="225" spans="2:9" ht="15.75" x14ac:dyDescent="0.25">
      <c r="B225" s="203" t="s">
        <v>261</v>
      </c>
      <c r="C225" s="202"/>
      <c r="D225" s="189"/>
      <c r="E225" s="234" t="s">
        <v>262</v>
      </c>
      <c r="F225" s="234" t="s">
        <v>263</v>
      </c>
    </row>
    <row r="240" spans="2:9" x14ac:dyDescent="0.25">
      <c r="I240" s="257" t="s">
        <v>311</v>
      </c>
    </row>
  </sheetData>
  <sheetProtection algorithmName="SHA-512" hashValue="PczGsyJsx+PRHZI43iGIE8ylthPcfG/TEgPAyQq3dX3rD5QiWRHfyolug9WleTAXLXSUNOQtmBg7bx6y0lYBCg==" saltValue="OHZHScumJ/Vm3X0xNYGtRg==" spinCount="100000" sheet="1" objects="1" scenarios="1" selectLockedCells="1"/>
  <mergeCells count="154">
    <mergeCell ref="C180:D180"/>
    <mergeCell ref="C181:D181"/>
    <mergeCell ref="C182:D182"/>
    <mergeCell ref="E210:F210"/>
    <mergeCell ref="E212:F212"/>
    <mergeCell ref="C214:D214"/>
    <mergeCell ref="F177:G177"/>
    <mergeCell ref="F178:G178"/>
    <mergeCell ref="F179:G179"/>
    <mergeCell ref="F180:G180"/>
    <mergeCell ref="F181:G181"/>
    <mergeCell ref="F182:G182"/>
    <mergeCell ref="C177:D177"/>
    <mergeCell ref="C178:D178"/>
    <mergeCell ref="C179:D179"/>
    <mergeCell ref="C183:D183"/>
    <mergeCell ref="F183:G183"/>
    <mergeCell ref="C184:D184"/>
    <mergeCell ref="F184:G184"/>
    <mergeCell ref="C185:D185"/>
    <mergeCell ref="F185:G185"/>
    <mergeCell ref="C186:D186"/>
    <mergeCell ref="F186:G186"/>
    <mergeCell ref="C204:D204"/>
    <mergeCell ref="F171:G171"/>
    <mergeCell ref="F172:G172"/>
    <mergeCell ref="F173:G173"/>
    <mergeCell ref="F174:G174"/>
    <mergeCell ref="F175:G175"/>
    <mergeCell ref="F176:G176"/>
    <mergeCell ref="C153:D153"/>
    <mergeCell ref="E153:F153"/>
    <mergeCell ref="C154:D154"/>
    <mergeCell ref="E154:F154"/>
    <mergeCell ref="F169:G169"/>
    <mergeCell ref="F170:G170"/>
    <mergeCell ref="C171:D171"/>
    <mergeCell ref="C172:D172"/>
    <mergeCell ref="C173:D173"/>
    <mergeCell ref="C174:D174"/>
    <mergeCell ref="C175:D175"/>
    <mergeCell ref="C176:D176"/>
    <mergeCell ref="A149:G149"/>
    <mergeCell ref="C150:D150"/>
    <mergeCell ref="E150:F150"/>
    <mergeCell ref="C151:D151"/>
    <mergeCell ref="E151:F151"/>
    <mergeCell ref="C152:D152"/>
    <mergeCell ref="E152:F152"/>
    <mergeCell ref="C169:D169"/>
    <mergeCell ref="C170:D170"/>
    <mergeCell ref="C134:D134"/>
    <mergeCell ref="E134:F134"/>
    <mergeCell ref="C135:D135"/>
    <mergeCell ref="E135:F135"/>
    <mergeCell ref="C136:D136"/>
    <mergeCell ref="E136:F136"/>
    <mergeCell ref="C131:D131"/>
    <mergeCell ref="E131:F131"/>
    <mergeCell ref="C132:D132"/>
    <mergeCell ref="E132:F132"/>
    <mergeCell ref="C133:D133"/>
    <mergeCell ref="E133:F133"/>
    <mergeCell ref="A125:B125"/>
    <mergeCell ref="C125:D125"/>
    <mergeCell ref="E125:F125"/>
    <mergeCell ref="A129:G129"/>
    <mergeCell ref="C130:D130"/>
    <mergeCell ref="E130:F130"/>
    <mergeCell ref="A121:G121"/>
    <mergeCell ref="C122:D122"/>
    <mergeCell ref="E122:F122"/>
    <mergeCell ref="A124:B124"/>
    <mergeCell ref="C124:D124"/>
    <mergeCell ref="E124:F124"/>
    <mergeCell ref="A123:B123"/>
    <mergeCell ref="C123:D123"/>
    <mergeCell ref="E123:F123"/>
    <mergeCell ref="A119:B119"/>
    <mergeCell ref="C119:D119"/>
    <mergeCell ref="E119:F119"/>
    <mergeCell ref="A113:B113"/>
    <mergeCell ref="C113:D113"/>
    <mergeCell ref="E113:F113"/>
    <mergeCell ref="A115:G115"/>
    <mergeCell ref="C116:D116"/>
    <mergeCell ref="E116:F116"/>
    <mergeCell ref="A117:B117"/>
    <mergeCell ref="C117:D117"/>
    <mergeCell ref="E117:F117"/>
    <mergeCell ref="A118:B118"/>
    <mergeCell ref="C118:D118"/>
    <mergeCell ref="E118:F118"/>
    <mergeCell ref="A63:H63"/>
    <mergeCell ref="C64:D64"/>
    <mergeCell ref="E64:F64"/>
    <mergeCell ref="G64:H64"/>
    <mergeCell ref="C65:D65"/>
    <mergeCell ref="E65:F65"/>
    <mergeCell ref="G65:H65"/>
    <mergeCell ref="G70:H70"/>
    <mergeCell ref="C71:D71"/>
    <mergeCell ref="E71:F71"/>
    <mergeCell ref="G71:H71"/>
    <mergeCell ref="C68:D68"/>
    <mergeCell ref="E68:F68"/>
    <mergeCell ref="G68:H68"/>
    <mergeCell ref="C69:D69"/>
    <mergeCell ref="E69:F69"/>
    <mergeCell ref="G69:H69"/>
    <mergeCell ref="C66:D66"/>
    <mergeCell ref="E66:F66"/>
    <mergeCell ref="C70:D70"/>
    <mergeCell ref="E70:F70"/>
    <mergeCell ref="A109:G109"/>
    <mergeCell ref="C110:D110"/>
    <mergeCell ref="E110:F110"/>
    <mergeCell ref="G66:H66"/>
    <mergeCell ref="C67:D67"/>
    <mergeCell ref="E67:F67"/>
    <mergeCell ref="G67:H67"/>
    <mergeCell ref="A112:B112"/>
    <mergeCell ref="C112:D112"/>
    <mergeCell ref="E112:F112"/>
    <mergeCell ref="C72:D72"/>
    <mergeCell ref="E72:F72"/>
    <mergeCell ref="G72:H72"/>
    <mergeCell ref="A78:H78"/>
    <mergeCell ref="C79:D79"/>
    <mergeCell ref="E79:F79"/>
    <mergeCell ref="G79:H79"/>
    <mergeCell ref="C111:D111"/>
    <mergeCell ref="E111:F111"/>
    <mergeCell ref="C80:D80"/>
    <mergeCell ref="E80:F80"/>
    <mergeCell ref="G80:H80"/>
    <mergeCell ref="A111:B111"/>
    <mergeCell ref="C205:D205"/>
    <mergeCell ref="C210:D210"/>
    <mergeCell ref="C212:D212"/>
    <mergeCell ref="C213:D213"/>
    <mergeCell ref="E217:F217"/>
    <mergeCell ref="E218:F218"/>
    <mergeCell ref="B223:C223"/>
    <mergeCell ref="C211:D211"/>
    <mergeCell ref="E211:F211"/>
    <mergeCell ref="E213:F213"/>
    <mergeCell ref="E214:F214"/>
    <mergeCell ref="E215:F215"/>
    <mergeCell ref="E216:F216"/>
    <mergeCell ref="C215:D215"/>
    <mergeCell ref="C216:D216"/>
    <mergeCell ref="C217:D217"/>
    <mergeCell ref="C218:D218"/>
  </mergeCells>
  <printOptions horizontalCentered="1"/>
  <pageMargins left="0" right="0" top="0.19685039370078741" bottom="0.1181102362204724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225"/>
  <sheetViews>
    <sheetView showGridLines="0" tabSelected="1" zoomScaleNormal="100" workbookViewId="0">
      <selection activeCell="D24" sqref="D24:F24"/>
    </sheetView>
  </sheetViews>
  <sheetFormatPr baseColWidth="10" defaultColWidth="11.375" defaultRowHeight="15" x14ac:dyDescent="0.25"/>
  <cols>
    <col min="1" max="1" width="4.875" style="147" customWidth="1"/>
    <col min="2" max="2" width="23.25" style="147" customWidth="1"/>
    <col min="3" max="3" width="11.375" style="147"/>
    <col min="4" max="5" width="11.375" style="147" customWidth="1"/>
    <col min="6" max="6" width="11.375" style="147"/>
    <col min="7" max="8" width="11.375" style="147" customWidth="1"/>
    <col min="9" max="13" width="11.375" style="204"/>
    <col min="14" max="14" width="18.625" style="204" customWidth="1"/>
    <col min="15" max="43" width="11.375" style="204"/>
    <col min="44" max="16384" width="11.375" style="147"/>
  </cols>
  <sheetData>
    <row r="1" spans="9:38" x14ac:dyDescent="0.25">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row>
    <row r="2" spans="9:38" x14ac:dyDescent="0.25">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row>
    <row r="3" spans="9:38" x14ac:dyDescent="0.25">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row>
    <row r="4" spans="9:38" x14ac:dyDescent="0.25">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row>
    <row r="5" spans="9:38" x14ac:dyDescent="0.25">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row>
    <row r="6" spans="9:38" x14ac:dyDescent="0.25">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row>
    <row r="7" spans="9:38" x14ac:dyDescent="0.25">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row>
    <row r="8" spans="9:38" x14ac:dyDescent="0.25">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row>
    <row r="9" spans="9:38" x14ac:dyDescent="0.25">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row>
    <row r="10" spans="9:38" x14ac:dyDescent="0.25">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row>
    <row r="11" spans="9:38" x14ac:dyDescent="0.25">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row>
    <row r="12" spans="9:38" x14ac:dyDescent="0.25">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row>
    <row r="13" spans="9:38" x14ac:dyDescent="0.25">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row>
    <row r="14" spans="9:38" x14ac:dyDescent="0.25">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row>
    <row r="15" spans="9:38" x14ac:dyDescent="0.25">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row>
    <row r="16" spans="9:38" x14ac:dyDescent="0.25">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row>
    <row r="17" spans="2:38" x14ac:dyDescent="0.25">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row>
    <row r="18" spans="2:38" x14ac:dyDescent="0.25">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row>
    <row r="19" spans="2:38" x14ac:dyDescent="0.25">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row>
    <row r="20" spans="2:38" ht="32.25" customHeight="1" x14ac:dyDescent="0.25">
      <c r="B20" s="479" t="s">
        <v>319</v>
      </c>
      <c r="C20" s="480"/>
      <c r="D20" s="480"/>
      <c r="E20" s="480"/>
      <c r="F20" s="480"/>
      <c r="G20" s="481"/>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row>
    <row r="21" spans="2:38" x14ac:dyDescent="0.25">
      <c r="B21" s="148" t="s">
        <v>191</v>
      </c>
      <c r="C21" s="149"/>
      <c r="I21" s="276"/>
      <c r="J21" s="276" t="s">
        <v>86</v>
      </c>
      <c r="K21" s="276" t="s">
        <v>87</v>
      </c>
      <c r="L21" s="276" t="s">
        <v>88</v>
      </c>
      <c r="M21" s="276" t="s">
        <v>89</v>
      </c>
      <c r="N21" s="276" t="s">
        <v>90</v>
      </c>
      <c r="O21" s="276" t="s">
        <v>91</v>
      </c>
      <c r="P21" s="276" t="s">
        <v>92</v>
      </c>
      <c r="Q21" s="276" t="s">
        <v>93</v>
      </c>
      <c r="R21" s="276" t="s">
        <v>94</v>
      </c>
      <c r="S21" s="276" t="s">
        <v>95</v>
      </c>
      <c r="T21" s="276" t="s">
        <v>96</v>
      </c>
      <c r="U21" s="276" t="s">
        <v>97</v>
      </c>
      <c r="V21" s="276"/>
      <c r="W21" s="276"/>
      <c r="X21" s="276"/>
      <c r="Y21" s="276"/>
      <c r="Z21" s="276"/>
      <c r="AA21" s="276"/>
      <c r="AB21" s="276"/>
      <c r="AC21" s="276"/>
      <c r="AD21" s="276"/>
      <c r="AE21" s="276"/>
      <c r="AF21" s="276"/>
      <c r="AG21" s="276"/>
      <c r="AH21" s="276"/>
      <c r="AI21" s="276"/>
      <c r="AJ21" s="276"/>
      <c r="AK21" s="276"/>
      <c r="AL21" s="276"/>
    </row>
    <row r="22" spans="2:38" x14ac:dyDescent="0.25">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row>
    <row r="23" spans="2:38" x14ac:dyDescent="0.25">
      <c r="I23" s="276"/>
      <c r="J23" s="277">
        <v>2016</v>
      </c>
      <c r="K23" s="277">
        <v>2017</v>
      </c>
      <c r="L23" s="277">
        <v>2018</v>
      </c>
      <c r="M23" s="277">
        <v>2019</v>
      </c>
      <c r="N23" s="277">
        <v>2020</v>
      </c>
      <c r="O23" s="277">
        <v>2021</v>
      </c>
      <c r="P23" s="277">
        <v>2022</v>
      </c>
      <c r="Q23" s="277">
        <v>2023</v>
      </c>
      <c r="R23" s="277">
        <v>2024</v>
      </c>
      <c r="S23" s="277">
        <v>2025</v>
      </c>
      <c r="T23" s="277">
        <v>2026</v>
      </c>
      <c r="U23" s="277">
        <v>2027</v>
      </c>
      <c r="V23" s="276"/>
      <c r="W23" s="276"/>
      <c r="X23" s="276"/>
      <c r="Y23" s="276"/>
      <c r="Z23" s="276"/>
      <c r="AA23" s="276"/>
      <c r="AB23" s="276"/>
      <c r="AC23" s="276"/>
      <c r="AD23" s="276"/>
      <c r="AE23" s="276"/>
      <c r="AF23" s="276"/>
      <c r="AG23" s="276"/>
      <c r="AH23" s="276"/>
      <c r="AI23" s="276"/>
      <c r="AJ23" s="276"/>
      <c r="AK23" s="276"/>
      <c r="AL23" s="276"/>
    </row>
    <row r="24" spans="2:38" ht="15.75" x14ac:dyDescent="0.25">
      <c r="C24" s="1" t="s">
        <v>0</v>
      </c>
      <c r="D24" s="484"/>
      <c r="E24" s="484"/>
      <c r="F24" s="484"/>
      <c r="I24" s="276"/>
      <c r="J24" s="277"/>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row>
    <row r="25" spans="2:38" ht="15.75" x14ac:dyDescent="0.25">
      <c r="C25" s="1" t="s">
        <v>1</v>
      </c>
      <c r="D25" s="485"/>
      <c r="E25" s="485"/>
      <c r="F25" s="485"/>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row>
    <row r="26" spans="2:38" ht="15.75" x14ac:dyDescent="0.25">
      <c r="C26" s="1" t="s">
        <v>2</v>
      </c>
      <c r="D26" s="485"/>
      <c r="E26" s="485"/>
      <c r="F26" s="485"/>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row>
    <row r="27" spans="2:38" ht="15" customHeight="1" x14ac:dyDescent="0.25">
      <c r="C27" s="1" t="s">
        <v>3</v>
      </c>
      <c r="D27" s="485"/>
      <c r="E27" s="485"/>
      <c r="F27" s="485"/>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row>
    <row r="28" spans="2:38" ht="15.75" x14ac:dyDescent="0.25">
      <c r="C28" s="1" t="s">
        <v>4</v>
      </c>
      <c r="D28" s="485"/>
      <c r="E28" s="485"/>
      <c r="F28" s="485"/>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row>
    <row r="29" spans="2:38" ht="15.75" x14ac:dyDescent="0.25">
      <c r="C29" s="1" t="s">
        <v>5</v>
      </c>
      <c r="D29" s="486"/>
      <c r="E29" s="485"/>
      <c r="F29" s="485"/>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row>
    <row r="30" spans="2:38" ht="15" customHeight="1" x14ac:dyDescent="0.3">
      <c r="I30" s="276"/>
      <c r="J30" s="278">
        <v>1.1200000000000001</v>
      </c>
      <c r="K30" s="278">
        <v>1.1299999999999999</v>
      </c>
      <c r="L30" s="278">
        <v>1.1000000000000001</v>
      </c>
      <c r="M30" s="278">
        <v>1.087</v>
      </c>
      <c r="N30" s="278">
        <v>1.05</v>
      </c>
      <c r="O30" s="278">
        <v>0.97</v>
      </c>
      <c r="P30" s="278">
        <v>0.77</v>
      </c>
      <c r="Q30" s="278">
        <v>0.8</v>
      </c>
      <c r="R30" s="278">
        <v>0.97</v>
      </c>
      <c r="S30" s="278">
        <v>0.98499999999999999</v>
      </c>
      <c r="T30" s="278">
        <v>1.087</v>
      </c>
      <c r="U30" s="278">
        <v>1.1100000000000001</v>
      </c>
      <c r="V30" s="276"/>
      <c r="W30" s="276"/>
      <c r="X30" s="276"/>
      <c r="Y30" s="276"/>
      <c r="Z30" s="276"/>
      <c r="AA30" s="276"/>
      <c r="AB30" s="276"/>
      <c r="AC30" s="276"/>
      <c r="AD30" s="276"/>
      <c r="AE30" s="276"/>
      <c r="AF30" s="276"/>
      <c r="AG30" s="276"/>
      <c r="AH30" s="276"/>
      <c r="AI30" s="276"/>
      <c r="AJ30" s="276"/>
      <c r="AK30" s="276"/>
      <c r="AL30" s="276"/>
    </row>
    <row r="31" spans="2:38" ht="15" customHeight="1" x14ac:dyDescent="0.3">
      <c r="I31" s="276"/>
      <c r="J31" s="278">
        <v>1.3</v>
      </c>
      <c r="K31" s="278">
        <v>1.47</v>
      </c>
      <c r="L31" s="278">
        <v>1.3</v>
      </c>
      <c r="M31" s="278">
        <v>1.1200000000000001</v>
      </c>
      <c r="N31" s="278">
        <v>1</v>
      </c>
      <c r="O31" s="278">
        <v>0.84</v>
      </c>
      <c r="P31" s="278">
        <v>0.64</v>
      </c>
      <c r="Q31" s="278">
        <v>0.67</v>
      </c>
      <c r="R31" s="278">
        <v>0.9</v>
      </c>
      <c r="S31" s="278">
        <v>0.98</v>
      </c>
      <c r="T31" s="278">
        <v>1.25</v>
      </c>
      <c r="U31" s="278">
        <v>1.38</v>
      </c>
      <c r="V31" s="276"/>
      <c r="W31" s="276"/>
      <c r="X31" s="276"/>
      <c r="Y31" s="276"/>
      <c r="Z31" s="276"/>
      <c r="AA31" s="276"/>
      <c r="AB31" s="276"/>
      <c r="AC31" s="276"/>
      <c r="AD31" s="276"/>
      <c r="AE31" s="276"/>
      <c r="AF31" s="276"/>
      <c r="AG31" s="276"/>
      <c r="AH31" s="276"/>
      <c r="AI31" s="276"/>
      <c r="AJ31" s="276"/>
      <c r="AK31" s="276"/>
      <c r="AL31" s="276"/>
    </row>
    <row r="32" spans="2:38" ht="15.75" x14ac:dyDescent="0.3">
      <c r="C32" s="150" t="s">
        <v>6</v>
      </c>
      <c r="D32" s="152"/>
      <c r="E32" s="262"/>
      <c r="F32" s="112" t="s">
        <v>7</v>
      </c>
      <c r="I32" s="276"/>
      <c r="J32" s="278" t="s">
        <v>98</v>
      </c>
      <c r="K32" s="278" t="s">
        <v>99</v>
      </c>
      <c r="L32" s="278"/>
      <c r="M32" s="278"/>
      <c r="N32" s="278"/>
      <c r="O32" s="278" t="s">
        <v>100</v>
      </c>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row>
    <row r="33" spans="3:38" x14ac:dyDescent="0.25">
      <c r="C33" s="153" t="s">
        <v>312</v>
      </c>
      <c r="D33" s="155"/>
      <c r="E33" s="264"/>
      <c r="F33" s="113" t="s">
        <v>8</v>
      </c>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row>
    <row r="34" spans="3:38" x14ac:dyDescent="0.25">
      <c r="C34" s="150" t="s">
        <v>9</v>
      </c>
      <c r="D34" s="152"/>
      <c r="E34" s="469"/>
      <c r="F34" s="470"/>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row>
    <row r="35" spans="3:38" x14ac:dyDescent="0.25">
      <c r="C35" s="153" t="s">
        <v>10</v>
      </c>
      <c r="D35" s="155"/>
      <c r="E35" s="471"/>
      <c r="F35" s="472"/>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row>
    <row r="36" spans="3:38" x14ac:dyDescent="0.25">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row>
    <row r="37" spans="3:38" x14ac:dyDescent="0.25">
      <c r="I37" s="276"/>
      <c r="J37" s="279" t="s">
        <v>101</v>
      </c>
      <c r="K37" s="279" t="s">
        <v>102</v>
      </c>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row>
    <row r="38" spans="3:38" x14ac:dyDescent="0.25">
      <c r="I38" s="276"/>
      <c r="J38" s="276">
        <f>((24-C86*24)*G86*365)/1000</f>
        <v>0</v>
      </c>
      <c r="K38" s="276">
        <f>(E86*C86*365)/1000*24</f>
        <v>0</v>
      </c>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row>
    <row r="39" spans="3:38" x14ac:dyDescent="0.25">
      <c r="I39" s="276"/>
      <c r="J39" s="276">
        <f t="shared" ref="J39:J43" si="0">((24-C87*24)*G87*365)/1000</f>
        <v>0</v>
      </c>
      <c r="K39" s="276">
        <f t="shared" ref="K39:K43" si="1">(E87*C87*365)/1000*24</f>
        <v>0</v>
      </c>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row>
    <row r="40" spans="3:38" x14ac:dyDescent="0.25">
      <c r="I40" s="276"/>
      <c r="J40" s="276">
        <f t="shared" si="0"/>
        <v>0</v>
      </c>
      <c r="K40" s="276">
        <f t="shared" si="1"/>
        <v>0</v>
      </c>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row>
    <row r="41" spans="3:38" x14ac:dyDescent="0.25">
      <c r="I41" s="276"/>
      <c r="J41" s="276">
        <f t="shared" si="0"/>
        <v>0</v>
      </c>
      <c r="K41" s="276">
        <f t="shared" si="1"/>
        <v>0</v>
      </c>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row>
    <row r="42" spans="3:38" x14ac:dyDescent="0.25">
      <c r="I42" s="276"/>
      <c r="J42" s="276">
        <f t="shared" si="0"/>
        <v>0</v>
      </c>
      <c r="K42" s="276">
        <f t="shared" si="1"/>
        <v>0</v>
      </c>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row>
    <row r="43" spans="3:38" x14ac:dyDescent="0.25">
      <c r="I43" s="276"/>
      <c r="J43" s="276">
        <f t="shared" si="0"/>
        <v>0</v>
      </c>
      <c r="K43" s="276">
        <f t="shared" si="1"/>
        <v>0</v>
      </c>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row>
    <row r="44" spans="3:38" x14ac:dyDescent="0.25">
      <c r="I44" s="276"/>
      <c r="J44" s="276">
        <f>((24-C68*24)*G68*365)/1000</f>
        <v>0</v>
      </c>
      <c r="K44" s="276">
        <f>(E68*C68*365)/1000*24</f>
        <v>0</v>
      </c>
      <c r="L44" s="276"/>
      <c r="M44" s="276"/>
      <c r="N44" s="276"/>
      <c r="O44" s="276" t="s">
        <v>15</v>
      </c>
      <c r="P44" s="276" t="s">
        <v>16</v>
      </c>
      <c r="Q44" s="280" t="s">
        <v>17</v>
      </c>
      <c r="R44" s="280" t="s">
        <v>18</v>
      </c>
      <c r="S44" s="276"/>
      <c r="T44" s="276"/>
      <c r="U44" s="276"/>
      <c r="V44" s="276"/>
      <c r="W44" s="276"/>
      <c r="X44" s="276"/>
      <c r="Y44" s="276"/>
      <c r="Z44" s="276"/>
      <c r="AA44" s="276"/>
      <c r="AB44" s="276"/>
      <c r="AC44" s="276"/>
      <c r="AD44" s="276"/>
      <c r="AE44" s="276"/>
      <c r="AF44" s="276"/>
      <c r="AG44" s="276"/>
      <c r="AH44" s="276"/>
      <c r="AI44" s="276"/>
      <c r="AJ44" s="276"/>
      <c r="AK44" s="276"/>
      <c r="AL44" s="276"/>
    </row>
    <row r="45" spans="3:38" ht="25.5" x14ac:dyDescent="0.25">
      <c r="I45" s="276"/>
      <c r="J45" s="204">
        <f>((24-C67*24)*G67*365)/1000</f>
        <v>0</v>
      </c>
      <c r="K45" s="204">
        <f>(E67*C67*365)/1000*24</f>
        <v>0</v>
      </c>
      <c r="L45" s="279" t="s">
        <v>336</v>
      </c>
      <c r="M45" s="279" t="s">
        <v>337</v>
      </c>
      <c r="N45" s="276"/>
      <c r="O45" s="276" t="s">
        <v>103</v>
      </c>
      <c r="P45" s="276" t="s">
        <v>104</v>
      </c>
      <c r="Q45" s="276" t="s">
        <v>105</v>
      </c>
      <c r="R45" s="276" t="s">
        <v>106</v>
      </c>
      <c r="S45" s="281" t="s">
        <v>107</v>
      </c>
      <c r="T45" s="276" t="s">
        <v>108</v>
      </c>
      <c r="U45" s="276" t="s">
        <v>109</v>
      </c>
      <c r="V45" s="276" t="s">
        <v>21</v>
      </c>
      <c r="W45" s="276" t="s">
        <v>110</v>
      </c>
      <c r="X45" s="276" t="s">
        <v>29</v>
      </c>
      <c r="Y45" s="276" t="s">
        <v>111</v>
      </c>
      <c r="Z45" s="276" t="s">
        <v>112</v>
      </c>
      <c r="AA45" s="276" t="s">
        <v>113</v>
      </c>
      <c r="AB45" s="276" t="s">
        <v>320</v>
      </c>
      <c r="AC45" s="276"/>
      <c r="AD45" s="276"/>
      <c r="AE45" s="276"/>
      <c r="AF45" s="276"/>
      <c r="AG45" s="276"/>
      <c r="AH45" s="276"/>
      <c r="AI45" s="276"/>
      <c r="AJ45" s="276"/>
      <c r="AK45" s="276"/>
      <c r="AL45" s="276"/>
    </row>
    <row r="46" spans="3:38" ht="19.5" x14ac:dyDescent="0.4">
      <c r="I46" s="276"/>
      <c r="J46" s="282">
        <f>((24-C63*24)*G63*365)/1000</f>
        <v>0</v>
      </c>
      <c r="K46" s="282">
        <f>(E63*C63*365)/1000*24</f>
        <v>0</v>
      </c>
      <c r="L46" s="283">
        <f>SUM($G$63:$H$68,$G$76:$H$91)</f>
        <v>0</v>
      </c>
      <c r="M46" s="283">
        <f>SUM($E$63:$F$68,$E$76:$F$91)</f>
        <v>0</v>
      </c>
      <c r="N46" s="276"/>
      <c r="O46" s="276"/>
      <c r="P46" s="276"/>
      <c r="Q46" s="276"/>
      <c r="R46" s="276"/>
      <c r="S46" s="276"/>
      <c r="T46" s="276"/>
      <c r="U46" s="276"/>
      <c r="V46" s="284"/>
      <c r="W46" s="284"/>
      <c r="X46" s="284"/>
      <c r="Y46" s="276"/>
      <c r="Z46" s="276"/>
      <c r="AA46" s="276"/>
      <c r="AB46" s="276"/>
      <c r="AC46" s="276"/>
      <c r="AD46" s="276"/>
      <c r="AE46" s="276"/>
      <c r="AF46" s="276"/>
      <c r="AG46" s="276"/>
      <c r="AH46" s="276"/>
      <c r="AI46" s="276"/>
      <c r="AJ46" s="276"/>
      <c r="AK46" s="276"/>
      <c r="AL46" s="276"/>
    </row>
    <row r="47" spans="3:38" ht="19.5" x14ac:dyDescent="0.4">
      <c r="I47" s="276"/>
      <c r="J47" s="282">
        <f>((24-C64*24)*G64*365)/1000</f>
        <v>0</v>
      </c>
      <c r="K47" s="282">
        <f>(E64*C64*365)/1000*24</f>
        <v>0</v>
      </c>
      <c r="L47" s="279" t="s">
        <v>114</v>
      </c>
      <c r="M47" s="279" t="s">
        <v>115</v>
      </c>
      <c r="N47" s="276"/>
      <c r="O47" s="276"/>
      <c r="P47" s="276"/>
      <c r="Q47" s="284"/>
      <c r="R47" s="276"/>
      <c r="S47" s="276"/>
      <c r="T47" s="276"/>
      <c r="U47" s="276"/>
      <c r="V47" s="276"/>
      <c r="W47" s="276"/>
      <c r="X47" s="276"/>
      <c r="Y47" s="276"/>
      <c r="Z47" s="276"/>
      <c r="AA47" s="276"/>
      <c r="AB47" s="276"/>
      <c r="AC47" s="276"/>
      <c r="AD47" s="276"/>
      <c r="AE47" s="276"/>
      <c r="AF47" s="276"/>
      <c r="AG47" s="276"/>
      <c r="AH47" s="276"/>
      <c r="AI47" s="276"/>
      <c r="AJ47" s="276"/>
      <c r="AK47" s="276"/>
      <c r="AL47" s="276"/>
    </row>
    <row r="48" spans="3:38" x14ac:dyDescent="0.25">
      <c r="I48" s="276"/>
      <c r="J48" s="282">
        <f>((24-C65*24)*G65*365)/1000</f>
        <v>0</v>
      </c>
      <c r="K48" s="282">
        <f>(E65*C65*365)/1000*24</f>
        <v>0</v>
      </c>
      <c r="L48" s="282">
        <f>SUM($J$38:$J$59)</f>
        <v>0</v>
      </c>
      <c r="M48" s="282">
        <f>SUM($K$38:$K$59)</f>
        <v>0</v>
      </c>
      <c r="N48" s="276"/>
      <c r="O48" s="276"/>
      <c r="P48" s="276"/>
      <c r="Q48" s="279"/>
      <c r="R48" s="276"/>
      <c r="S48" s="276"/>
      <c r="T48" s="276"/>
      <c r="U48" s="276"/>
      <c r="V48" s="276"/>
      <c r="W48" s="276"/>
      <c r="X48" s="276"/>
      <c r="Y48" s="276"/>
      <c r="Z48" s="276"/>
      <c r="AA48" s="276"/>
      <c r="AB48" s="276"/>
      <c r="AC48" s="276"/>
      <c r="AD48" s="276"/>
      <c r="AE48" s="276"/>
      <c r="AF48" s="276"/>
      <c r="AG48" s="276"/>
      <c r="AH48" s="276"/>
      <c r="AI48" s="276"/>
      <c r="AJ48" s="276"/>
      <c r="AK48" s="276"/>
      <c r="AL48" s="276"/>
    </row>
    <row r="49" spans="1:43" x14ac:dyDescent="0.25">
      <c r="I49" s="276"/>
      <c r="J49" s="282">
        <f>((24-C66*24)*G66*365)/1000</f>
        <v>0</v>
      </c>
      <c r="K49" s="282">
        <f>(E66*C66*365)/1000*24</f>
        <v>0</v>
      </c>
      <c r="L49" s="279"/>
      <c r="M49" s="279"/>
      <c r="N49" s="276"/>
      <c r="O49" s="276"/>
      <c r="P49" s="285"/>
      <c r="Q49" s="279"/>
      <c r="R49" s="276"/>
      <c r="S49" s="276"/>
      <c r="T49" s="276"/>
      <c r="U49" s="276"/>
      <c r="V49" s="276"/>
      <c r="W49" s="276"/>
      <c r="X49" s="276"/>
      <c r="Y49" s="276"/>
      <c r="Z49" s="276"/>
      <c r="AA49" s="276"/>
      <c r="AB49" s="276"/>
      <c r="AC49" s="276"/>
      <c r="AD49" s="276"/>
      <c r="AE49" s="276"/>
      <c r="AF49" s="276"/>
      <c r="AG49" s="276"/>
      <c r="AH49" s="276"/>
      <c r="AI49" s="276"/>
      <c r="AJ49" s="276"/>
      <c r="AK49" s="276"/>
      <c r="AL49" s="276"/>
    </row>
    <row r="50" spans="1:43" x14ac:dyDescent="0.25">
      <c r="I50" s="276"/>
      <c r="J50" s="282">
        <f>((24-C76*24)*G76*365)/1000</f>
        <v>0</v>
      </c>
      <c r="K50" s="282">
        <f>(E76*C76*365)/1000*24</f>
        <v>0</v>
      </c>
      <c r="L50" s="279"/>
      <c r="M50" s="279"/>
      <c r="N50" s="276"/>
      <c r="O50" s="276"/>
      <c r="P50" s="286"/>
      <c r="Q50" s="276"/>
      <c r="R50" s="276"/>
      <c r="S50" s="276"/>
      <c r="T50" s="276"/>
      <c r="U50" s="276"/>
      <c r="V50" s="276"/>
      <c r="W50" s="276"/>
      <c r="X50" s="276"/>
      <c r="Y50" s="276"/>
      <c r="Z50" s="276"/>
      <c r="AA50" s="276"/>
      <c r="AB50" s="276"/>
      <c r="AC50" s="276"/>
      <c r="AD50" s="276"/>
      <c r="AE50" s="276"/>
      <c r="AF50" s="276"/>
      <c r="AG50" s="276"/>
      <c r="AH50" s="276"/>
      <c r="AI50" s="276"/>
      <c r="AJ50" s="276"/>
      <c r="AK50" s="276"/>
      <c r="AL50" s="276"/>
    </row>
    <row r="51" spans="1:43" x14ac:dyDescent="0.25">
      <c r="I51" s="276"/>
      <c r="J51" s="282">
        <f t="shared" ref="J51:J59" si="2">((24-C77*24)*G77*365)/1000</f>
        <v>0</v>
      </c>
      <c r="K51" s="282">
        <f t="shared" ref="K51:K59" si="3">(E77*C77*365)/1000*24</f>
        <v>0</v>
      </c>
      <c r="L51" s="279"/>
      <c r="M51" s="279"/>
      <c r="N51" s="276"/>
      <c r="O51" s="276"/>
      <c r="P51" s="287"/>
      <c r="Q51" s="276"/>
      <c r="R51" s="276"/>
      <c r="S51" s="276"/>
      <c r="T51" s="276"/>
      <c r="U51" s="276"/>
      <c r="V51" s="276"/>
      <c r="W51" s="276"/>
      <c r="X51" s="276"/>
      <c r="Y51" s="276"/>
      <c r="Z51" s="276"/>
      <c r="AA51" s="276"/>
      <c r="AB51" s="276"/>
      <c r="AC51" s="276"/>
      <c r="AD51" s="276"/>
      <c r="AE51" s="276"/>
      <c r="AF51" s="276"/>
      <c r="AG51" s="276"/>
      <c r="AH51" s="276"/>
      <c r="AI51" s="276"/>
      <c r="AJ51" s="276"/>
      <c r="AK51" s="276"/>
      <c r="AL51" s="276"/>
    </row>
    <row r="52" spans="1:43" x14ac:dyDescent="0.25">
      <c r="I52" s="276"/>
      <c r="J52" s="282">
        <f t="shared" si="2"/>
        <v>0</v>
      </c>
      <c r="K52" s="282">
        <f t="shared" si="3"/>
        <v>0</v>
      </c>
      <c r="L52" s="279"/>
      <c r="M52" s="279"/>
      <c r="N52" s="276"/>
      <c r="O52" s="276"/>
      <c r="P52" s="287"/>
      <c r="Q52" s="276"/>
      <c r="R52" s="276"/>
      <c r="S52" s="276"/>
      <c r="T52" s="276"/>
      <c r="U52" s="276"/>
      <c r="V52" s="276"/>
      <c r="W52" s="276"/>
      <c r="X52" s="276"/>
      <c r="Y52" s="276"/>
      <c r="Z52" s="276"/>
      <c r="AA52" s="276"/>
      <c r="AB52" s="276"/>
      <c r="AC52" s="276"/>
      <c r="AD52" s="276"/>
      <c r="AE52" s="276"/>
      <c r="AF52" s="276"/>
      <c r="AG52" s="276"/>
      <c r="AH52" s="276"/>
      <c r="AI52" s="276"/>
      <c r="AJ52" s="276"/>
      <c r="AK52" s="276"/>
      <c r="AL52" s="276"/>
    </row>
    <row r="53" spans="1:43" x14ac:dyDescent="0.25">
      <c r="I53" s="276"/>
      <c r="J53" s="282">
        <f t="shared" si="2"/>
        <v>0</v>
      </c>
      <c r="K53" s="282">
        <f t="shared" si="3"/>
        <v>0</v>
      </c>
      <c r="L53" s="279"/>
      <c r="M53" s="279"/>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row>
    <row r="54" spans="1:43" x14ac:dyDescent="0.25">
      <c r="F54" s="156"/>
      <c r="G54" s="156"/>
      <c r="I54" s="276"/>
      <c r="J54" s="282">
        <f t="shared" si="2"/>
        <v>0</v>
      </c>
      <c r="K54" s="282">
        <f t="shared" si="3"/>
        <v>0</v>
      </c>
      <c r="L54" s="279"/>
      <c r="M54" s="279"/>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row>
    <row r="55" spans="1:43" ht="15" customHeight="1" x14ac:dyDescent="0.25">
      <c r="B55" s="5"/>
      <c r="C55" s="6"/>
      <c r="D55" s="7"/>
      <c r="E55" s="6"/>
      <c r="F55" s="6"/>
      <c r="G55" s="6"/>
      <c r="H55" s="6"/>
      <c r="I55" s="276"/>
      <c r="J55" s="282">
        <f t="shared" si="2"/>
        <v>0</v>
      </c>
      <c r="K55" s="282">
        <f t="shared" si="3"/>
        <v>0</v>
      </c>
      <c r="L55" s="279"/>
      <c r="M55" s="279"/>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row>
    <row r="56" spans="1:43" ht="15" customHeight="1" x14ac:dyDescent="0.25">
      <c r="B56" s="5"/>
      <c r="C56" s="6"/>
      <c r="D56" s="7"/>
      <c r="E56" s="6"/>
      <c r="F56" s="6"/>
      <c r="G56" s="6"/>
      <c r="H56" s="6"/>
      <c r="I56" s="276"/>
      <c r="J56" s="282">
        <f t="shared" si="2"/>
        <v>0</v>
      </c>
      <c r="K56" s="282">
        <f t="shared" si="3"/>
        <v>0</v>
      </c>
      <c r="L56" s="279"/>
      <c r="M56" s="279"/>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row>
    <row r="57" spans="1:43" ht="15" customHeight="1" x14ac:dyDescent="0.25">
      <c r="B57" s="5"/>
      <c r="C57" s="6"/>
      <c r="D57" s="5"/>
      <c r="E57" s="6"/>
      <c r="F57" s="6"/>
      <c r="G57" s="6"/>
      <c r="H57" s="6"/>
      <c r="I57" s="276"/>
      <c r="J57" s="282">
        <f t="shared" si="2"/>
        <v>0</v>
      </c>
      <c r="K57" s="282">
        <f t="shared" si="3"/>
        <v>0</v>
      </c>
      <c r="L57" s="279"/>
      <c r="M57" s="279"/>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row>
    <row r="58" spans="1:43" ht="15.75" customHeight="1" x14ac:dyDescent="0.25">
      <c r="A58" s="147" t="s">
        <v>11</v>
      </c>
      <c r="B58" s="5"/>
      <c r="C58" s="6"/>
      <c r="D58" s="5"/>
      <c r="E58" s="6"/>
      <c r="F58" s="6"/>
      <c r="G58" s="6"/>
      <c r="H58" s="6"/>
      <c r="I58" s="276"/>
      <c r="J58" s="282">
        <f t="shared" si="2"/>
        <v>0</v>
      </c>
      <c r="K58" s="282">
        <f t="shared" si="3"/>
        <v>0</v>
      </c>
      <c r="L58" s="279"/>
      <c r="M58" s="279"/>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row>
    <row r="59" spans="1:43" x14ac:dyDescent="0.25">
      <c r="D59" s="154"/>
      <c r="H59" s="154"/>
      <c r="I59" s="276"/>
      <c r="J59" s="282">
        <f t="shared" si="2"/>
        <v>0</v>
      </c>
      <c r="K59" s="282">
        <f t="shared" si="3"/>
        <v>0</v>
      </c>
      <c r="L59" s="279"/>
      <c r="M59" s="279"/>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row>
    <row r="60" spans="1:43" s="157" customFormat="1" ht="18.75" x14ac:dyDescent="0.2">
      <c r="A60" s="344" t="s">
        <v>12</v>
      </c>
      <c r="B60" s="345"/>
      <c r="C60" s="345"/>
      <c r="D60" s="345"/>
      <c r="E60" s="345"/>
      <c r="F60" s="345"/>
      <c r="G60" s="345"/>
      <c r="H60" s="352"/>
      <c r="I60" s="276"/>
      <c r="J60" s="276" t="s">
        <v>40</v>
      </c>
      <c r="K60" s="276" t="s">
        <v>41</v>
      </c>
      <c r="L60" s="276" t="s">
        <v>42</v>
      </c>
      <c r="M60" s="276" t="s">
        <v>321</v>
      </c>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88"/>
      <c r="AN60" s="288"/>
      <c r="AO60" s="288"/>
      <c r="AP60" s="288"/>
      <c r="AQ60" s="288"/>
    </row>
    <row r="61" spans="1:43" ht="32.25" customHeight="1" x14ac:dyDescent="0.25">
      <c r="A61" s="346" t="s">
        <v>13</v>
      </c>
      <c r="B61" s="347"/>
      <c r="C61" s="346" t="s">
        <v>323</v>
      </c>
      <c r="D61" s="347"/>
      <c r="E61" s="346" t="s">
        <v>313</v>
      </c>
      <c r="F61" s="347"/>
      <c r="G61" s="346" t="s">
        <v>314</v>
      </c>
      <c r="H61" s="347"/>
      <c r="I61" s="276"/>
      <c r="J61" s="276" t="s">
        <v>55</v>
      </c>
      <c r="K61" s="276" t="s">
        <v>56</v>
      </c>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row>
    <row r="62" spans="1:43" ht="16.5" x14ac:dyDescent="0.3">
      <c r="A62" s="473" t="s">
        <v>300</v>
      </c>
      <c r="B62" s="474"/>
      <c r="C62" s="340">
        <v>2.0833333333333332E-2</v>
      </c>
      <c r="D62" s="341"/>
      <c r="E62" s="357">
        <v>41</v>
      </c>
      <c r="F62" s="358"/>
      <c r="G62" s="475">
        <v>7</v>
      </c>
      <c r="H62" s="476"/>
      <c r="I62" s="276"/>
      <c r="J62" s="276"/>
      <c r="K62" s="450" t="s">
        <v>116</v>
      </c>
      <c r="L62" s="450"/>
      <c r="M62" s="278" t="s">
        <v>291</v>
      </c>
      <c r="N62" s="278" t="s">
        <v>292</v>
      </c>
      <c r="O62" s="276" t="s">
        <v>117</v>
      </c>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row>
    <row r="63" spans="1:43" ht="16.5" x14ac:dyDescent="0.3">
      <c r="A63" s="379"/>
      <c r="B63" s="380"/>
      <c r="C63" s="461"/>
      <c r="D63" s="462"/>
      <c r="E63" s="463"/>
      <c r="F63" s="464"/>
      <c r="G63" s="385"/>
      <c r="H63" s="386"/>
      <c r="I63" s="276"/>
      <c r="J63" s="276" t="s">
        <v>118</v>
      </c>
      <c r="K63" s="278">
        <f>C99*E99*52</f>
        <v>0</v>
      </c>
      <c r="L63" s="289" t="str">
        <f>IF(E100=0,"0",(E100*C100*52))</f>
        <v>0</v>
      </c>
      <c r="M63" s="290">
        <f>($K$71/$N$71)*MAX(E99,E100)*52</f>
        <v>0</v>
      </c>
      <c r="N63" s="290">
        <f>($L$71/$N$71)*MAX(E99,E100)*52</f>
        <v>0</v>
      </c>
      <c r="O63" s="291">
        <f>IF(L63=" ",K63,(K63+L63))</f>
        <v>0</v>
      </c>
      <c r="P63" s="276"/>
      <c r="Q63" s="292"/>
      <c r="R63" s="292"/>
      <c r="S63" s="276"/>
      <c r="T63" s="276"/>
      <c r="U63" s="276"/>
      <c r="V63" s="276"/>
      <c r="W63" s="276"/>
      <c r="X63" s="276"/>
      <c r="Y63" s="276"/>
      <c r="Z63" s="276"/>
      <c r="AA63" s="276"/>
      <c r="AB63" s="276"/>
      <c r="AC63" s="276"/>
      <c r="AD63" s="276"/>
      <c r="AE63" s="276"/>
      <c r="AF63" s="276"/>
      <c r="AG63" s="276"/>
      <c r="AH63" s="276"/>
      <c r="AI63" s="276"/>
      <c r="AJ63" s="276"/>
      <c r="AK63" s="276"/>
      <c r="AL63" s="276"/>
    </row>
    <row r="64" spans="1:43" ht="16.5" x14ac:dyDescent="0.3">
      <c r="A64" s="379"/>
      <c r="B64" s="380"/>
      <c r="C64" s="395"/>
      <c r="D64" s="396"/>
      <c r="E64" s="415"/>
      <c r="F64" s="416"/>
      <c r="G64" s="465"/>
      <c r="H64" s="466"/>
      <c r="I64" s="276"/>
      <c r="J64" s="276" t="s">
        <v>119</v>
      </c>
      <c r="K64" s="278">
        <f>E105*C105*52</f>
        <v>0</v>
      </c>
      <c r="L64" s="289" t="str">
        <f>IF(E106=0,"0",(E106*C106*52))</f>
        <v>0</v>
      </c>
      <c r="M64" s="290">
        <f>($K$72/$N$72)*MAX(E105,E106)*52</f>
        <v>0</v>
      </c>
      <c r="N64" s="290">
        <f>($L$72/$N$72)*MAX(E105,E106)*52</f>
        <v>0</v>
      </c>
      <c r="O64" s="291">
        <f>IF(L64=" ",K64,(K64+L64))</f>
        <v>0</v>
      </c>
      <c r="P64" s="447" t="s">
        <v>120</v>
      </c>
      <c r="Q64" s="447"/>
      <c r="R64" s="447"/>
      <c r="S64" s="447"/>
      <c r="T64" s="276"/>
      <c r="U64" s="276"/>
      <c r="V64" s="276"/>
      <c r="W64" s="276"/>
      <c r="X64" s="276"/>
      <c r="Y64" s="276"/>
      <c r="Z64" s="276"/>
      <c r="AA64" s="276"/>
      <c r="AB64" s="276"/>
      <c r="AC64" s="276"/>
      <c r="AD64" s="276"/>
      <c r="AE64" s="276"/>
      <c r="AF64" s="276"/>
      <c r="AG64" s="276"/>
      <c r="AH64" s="276"/>
      <c r="AI64" s="276"/>
      <c r="AJ64" s="276"/>
      <c r="AK64" s="276"/>
      <c r="AL64" s="276"/>
    </row>
    <row r="65" spans="1:43" ht="16.5" x14ac:dyDescent="0.3">
      <c r="A65" s="379"/>
      <c r="B65" s="380"/>
      <c r="C65" s="395"/>
      <c r="D65" s="396"/>
      <c r="E65" s="415"/>
      <c r="F65" s="416"/>
      <c r="G65" s="465"/>
      <c r="H65" s="466"/>
      <c r="I65" s="276"/>
      <c r="J65" s="276" t="s">
        <v>121</v>
      </c>
      <c r="K65" s="278">
        <f>E111*C111*52</f>
        <v>0</v>
      </c>
      <c r="L65" s="293" t="str">
        <f>IF(E112=0,"0",(E112*C112*52))</f>
        <v>0</v>
      </c>
      <c r="M65" s="290">
        <f>($K$73/$N$73)*MAX(E111,E112)*52</f>
        <v>0</v>
      </c>
      <c r="N65" s="290">
        <f>($L$73/$N$73)*MAX(E111,E112)*52</f>
        <v>0</v>
      </c>
      <c r="O65" s="291">
        <f>IF(L65=" ",K65,(K65+L65))</f>
        <v>0</v>
      </c>
      <c r="P65" s="447"/>
      <c r="Q65" s="447"/>
      <c r="R65" s="447"/>
      <c r="S65" s="447"/>
      <c r="T65" s="276"/>
      <c r="U65" s="276"/>
      <c r="V65" s="276"/>
      <c r="W65" s="276"/>
      <c r="X65" s="276"/>
      <c r="Y65" s="276"/>
      <c r="Z65" s="278" t="s">
        <v>122</v>
      </c>
      <c r="AA65" s="278" t="s">
        <v>123</v>
      </c>
      <c r="AB65" s="278" t="s">
        <v>124</v>
      </c>
      <c r="AC65" s="278" t="s">
        <v>125</v>
      </c>
      <c r="AD65" s="278" t="s">
        <v>126</v>
      </c>
      <c r="AE65" s="278" t="s">
        <v>127</v>
      </c>
      <c r="AF65" s="278" t="s">
        <v>128</v>
      </c>
      <c r="AG65" s="278" t="s">
        <v>129</v>
      </c>
      <c r="AH65" s="278" t="s">
        <v>130</v>
      </c>
      <c r="AI65" s="278" t="s">
        <v>131</v>
      </c>
      <c r="AJ65" s="278" t="s">
        <v>132</v>
      </c>
      <c r="AK65" s="278" t="s">
        <v>133</v>
      </c>
      <c r="AL65" s="276"/>
    </row>
    <row r="66" spans="1:43" ht="16.5" x14ac:dyDescent="0.3">
      <c r="A66" s="379"/>
      <c r="B66" s="380"/>
      <c r="C66" s="395"/>
      <c r="D66" s="396"/>
      <c r="E66" s="415"/>
      <c r="F66" s="416"/>
      <c r="G66" s="465"/>
      <c r="H66" s="466"/>
      <c r="I66" s="276"/>
      <c r="J66" s="276" t="s">
        <v>134</v>
      </c>
      <c r="K66" s="290">
        <f>C120*365*(IF($E$32="janvier",$J$30,1))*(IF($E$32="fevrier",$K$30,1))*(IF($E$32="mars",$L$30,1))*(IF($E$32="avril",$M$30,1))*(IF($E$32="mai",$N$30,1))*(IF($E$32="juin",$O$30,1))*(IF($E$32="juillet",$P$30,1))*(IF($E$32="août",$Q$30,1))*(IF($E$32="septembre",$R$30,1))*(IF($E$32="octobre",$S$30,1))*(IF($E$32="novembre",$T$30,1))*(IF($E$32="décembre",$U$30,1))</f>
        <v>0</v>
      </c>
      <c r="L66" s="294" t="str">
        <f>IF(C121=0,"0",C121*365*(IF($E$32="janvier",$J$30,1))*(IF($E$32="fevrier",$K$30,1))*(IF($E$32="mars",$L$30,1))*(IF($E$32="avril",$M$30,1))*(IF($E$32="mai",$N$30,1))*(IF($E$32="juin",$O$30,1))*(IF($E$32="juillet",$P$30,1))*(IF($E$32="août",$Q$30,1))*(IF($E$32="septembre",$R$30,1))*(IF($E$32="octobre",$S$30,1))*(IF($E$32="novembre",$T$30,1))*(IF($E$32="décembre",$U$30,1)))</f>
        <v>0</v>
      </c>
      <c r="M66" s="278">
        <f>IF($A$120=$J$60,K75,IF($A$120=K60,K74,IF($A$120=L60,K76,0)))+IF($A$121=$J$60,K75,IF($A$121=K60,K74,IF($A$121=L60,K76,IF($A$121=M60,K79,0))))</f>
        <v>0</v>
      </c>
      <c r="N66" s="278">
        <f>IF($A$120=$J$60,L75,IF($A$120=K60,L74,IF($A$120=L60,L76,0)))+IF($A$121=$J$60,L75,IF($A$121=K60,L74,IF($A$121=L60,L76,IF($A$121=M60,L79,0))))</f>
        <v>0</v>
      </c>
      <c r="O66" s="295">
        <f>IF(L66=" ",K66,(K66+L66))</f>
        <v>0</v>
      </c>
      <c r="P66" s="296"/>
      <c r="Q66" s="296"/>
      <c r="R66" s="296"/>
      <c r="S66" s="296"/>
      <c r="T66" s="296"/>
      <c r="U66" s="296"/>
      <c r="V66" s="296"/>
      <c r="W66" s="276"/>
      <c r="X66" s="276"/>
      <c r="Y66" s="276"/>
      <c r="Z66" s="278">
        <v>1.1200000000000001</v>
      </c>
      <c r="AA66" s="278">
        <v>1.1299999999999999</v>
      </c>
      <c r="AB66" s="278">
        <v>1.1000000000000001</v>
      </c>
      <c r="AC66" s="278">
        <v>1.087</v>
      </c>
      <c r="AD66" s="278">
        <v>1.05</v>
      </c>
      <c r="AE66" s="278">
        <v>0.97</v>
      </c>
      <c r="AF66" s="278">
        <v>0.77</v>
      </c>
      <c r="AG66" s="278">
        <v>0.8</v>
      </c>
      <c r="AH66" s="278">
        <v>0.97</v>
      </c>
      <c r="AI66" s="278">
        <v>0.98499999999999999</v>
      </c>
      <c r="AJ66" s="278">
        <v>1.087</v>
      </c>
      <c r="AK66" s="278">
        <v>1.1100000000000001</v>
      </c>
      <c r="AL66" s="276"/>
    </row>
    <row r="67" spans="1:43" ht="16.5" x14ac:dyDescent="0.3">
      <c r="A67" s="379"/>
      <c r="B67" s="380"/>
      <c r="C67" s="395"/>
      <c r="D67" s="396"/>
      <c r="E67" s="415"/>
      <c r="F67" s="416"/>
      <c r="G67" s="465"/>
      <c r="H67" s="466"/>
      <c r="I67" s="276"/>
      <c r="J67" s="276" t="s">
        <v>135</v>
      </c>
      <c r="K67" s="290">
        <f>C135*365*(IF($E$32="janvier",$J$31,1))*(IF($E$32="fevrier",$K$31,1))*(IF($E$32="mars",$L$31,1))*(IF($E$32="avril",$M$31,1))*(IF($E$32="mai",$N$31,1))*(IF($E$32="juin",$O$31,1))*(IF($E$32="juillet",$P$31,1))*(IF($E$32="août",$Q$31,1))*(IF($E$32="septembre",$R$31,1))*(IF($E$32="octobre",$S$31,1))*(IF($E$32="novembre",$T$31,1))*(IF($E$32="décembre",$U$31,1))</f>
        <v>0</v>
      </c>
      <c r="L67" s="294" t="str">
        <f>IF(C136=0,"0",C136*365*(IF($E$32="janvier",$J$31,1))*(IF($E$32="fevrier",$K$31,1))*(IF($E$32="mars",$L$31,1))*(IF($E$32="avril",$M$31,1))*(IF($E$32="mai",$N$31,1))*(IF($E$32="juin",$O$31,1))*(IF($E$32="juillet",$P$31,1))*(IF($E$32="août",$Q$31,1))*(IF($E$32="septembre",$R$31,1))*(IF($E$32="octobre",$S$31,1))*(IF($E$32="novembre",$T$31,1))*(IF($E$32="décembre",$U$31,1)))</f>
        <v>0</v>
      </c>
      <c r="M67" s="278">
        <f>IF($A$135=$J$61,K77,IF($A$135=$K$61,K78,0))+IF($A$136=$J$61,K77,IF($A$136=$K$61,K78,0))</f>
        <v>0</v>
      </c>
      <c r="N67" s="278">
        <f>IF($A$135=$J$61,L77,IF($A$135=$K$61,L78,0))+IF($A$136=$J$61,L77,IF($A$136=$K$61,L78,0))</f>
        <v>0</v>
      </c>
      <c r="O67" s="295">
        <f>IF(L67=" ",K67,(K67+L67))</f>
        <v>0</v>
      </c>
      <c r="P67" s="296"/>
      <c r="Q67" s="296"/>
      <c r="R67" s="296"/>
      <c r="S67" s="296"/>
      <c r="T67" s="296"/>
      <c r="U67" s="296"/>
      <c r="V67" s="296"/>
      <c r="W67" s="276"/>
      <c r="X67" s="276"/>
      <c r="Y67" s="276"/>
      <c r="Z67" s="276"/>
      <c r="AA67" s="276"/>
      <c r="AB67" s="276"/>
      <c r="AC67" s="276"/>
      <c r="AD67" s="276"/>
      <c r="AE67" s="276"/>
      <c r="AF67" s="276"/>
      <c r="AG67" s="276"/>
      <c r="AH67" s="276"/>
      <c r="AI67" s="276"/>
      <c r="AJ67" s="276"/>
      <c r="AK67" s="276"/>
      <c r="AL67" s="276"/>
    </row>
    <row r="68" spans="1:43" ht="16.5" x14ac:dyDescent="0.3">
      <c r="A68" s="379"/>
      <c r="B68" s="380"/>
      <c r="C68" s="467"/>
      <c r="D68" s="468"/>
      <c r="E68" s="411"/>
      <c r="F68" s="412"/>
      <c r="G68" s="413"/>
      <c r="H68" s="414"/>
      <c r="I68" s="276"/>
      <c r="J68" s="276"/>
      <c r="K68" s="290"/>
      <c r="L68" s="290"/>
      <c r="M68" s="278"/>
      <c r="N68" s="278"/>
      <c r="O68" s="295"/>
      <c r="P68" s="296"/>
      <c r="Q68" s="296"/>
      <c r="R68" s="296"/>
      <c r="S68" s="296"/>
      <c r="T68" s="296"/>
      <c r="U68" s="296"/>
      <c r="V68" s="296"/>
      <c r="W68" s="276"/>
      <c r="X68" s="276"/>
      <c r="Y68" s="276"/>
      <c r="Z68" s="276"/>
      <c r="AA68" s="276"/>
      <c r="AB68" s="276"/>
      <c r="AC68" s="276"/>
      <c r="AD68" s="276"/>
      <c r="AE68" s="276"/>
      <c r="AF68" s="276"/>
      <c r="AG68" s="276"/>
      <c r="AH68" s="276"/>
      <c r="AI68" s="276"/>
      <c r="AJ68" s="276"/>
      <c r="AK68" s="276"/>
      <c r="AL68" s="276"/>
    </row>
    <row r="69" spans="1:43" x14ac:dyDescent="0.25">
      <c r="C69" s="156"/>
      <c r="D69" s="156"/>
      <c r="E69" s="156"/>
      <c r="F69" s="156"/>
      <c r="G69" s="156"/>
      <c r="H69" s="15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row>
    <row r="70" spans="1:43" x14ac:dyDescent="0.25">
      <c r="C70" s="156"/>
      <c r="D70" s="156"/>
      <c r="E70" s="156"/>
      <c r="F70" s="156"/>
      <c r="G70" s="156"/>
      <c r="H70" s="156"/>
      <c r="I70" s="276"/>
      <c r="J70" s="448" t="s">
        <v>136</v>
      </c>
      <c r="K70" s="448"/>
      <c r="L70" s="448" t="s">
        <v>137</v>
      </c>
      <c r="M70" s="448"/>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row>
    <row r="71" spans="1:43" x14ac:dyDescent="0.25">
      <c r="C71" s="156"/>
      <c r="D71" s="156"/>
      <c r="E71" s="156"/>
      <c r="F71" s="156"/>
      <c r="G71" s="156"/>
      <c r="H71" s="156"/>
      <c r="I71" s="276"/>
      <c r="J71" s="276" t="s">
        <v>118</v>
      </c>
      <c r="K71" s="297">
        <v>248</v>
      </c>
      <c r="L71" s="297">
        <v>160</v>
      </c>
      <c r="M71" s="276" t="s">
        <v>138</v>
      </c>
      <c r="N71" s="298">
        <v>220</v>
      </c>
      <c r="O71" s="276" t="s">
        <v>139</v>
      </c>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row>
    <row r="72" spans="1:43" x14ac:dyDescent="0.25">
      <c r="D72" s="154"/>
      <c r="I72" s="276"/>
      <c r="J72" s="276" t="s">
        <v>140</v>
      </c>
      <c r="K72" s="297">
        <v>656</v>
      </c>
      <c r="L72" s="297">
        <v>216</v>
      </c>
      <c r="M72" s="276" t="s">
        <v>138</v>
      </c>
      <c r="N72" s="298">
        <v>160</v>
      </c>
      <c r="O72" s="276" t="s">
        <v>139</v>
      </c>
      <c r="P72" s="276"/>
      <c r="Q72" s="276" t="s">
        <v>326</v>
      </c>
      <c r="R72" s="276"/>
      <c r="S72" s="276"/>
      <c r="T72" s="276"/>
      <c r="U72" s="276"/>
      <c r="V72" s="276"/>
      <c r="W72" s="276"/>
      <c r="X72" s="276"/>
      <c r="Y72" s="276"/>
      <c r="Z72" s="276"/>
      <c r="AA72" s="276"/>
      <c r="AB72" s="276"/>
      <c r="AC72" s="276"/>
      <c r="AD72" s="276"/>
      <c r="AE72" s="276"/>
      <c r="AF72" s="276"/>
      <c r="AG72" s="276"/>
      <c r="AH72" s="276"/>
      <c r="AI72" s="276"/>
      <c r="AJ72" s="276"/>
      <c r="AK72" s="276"/>
      <c r="AL72" s="276"/>
    </row>
    <row r="73" spans="1:43" s="157" customFormat="1" ht="18.75" x14ac:dyDescent="0.2">
      <c r="A73" s="344" t="s">
        <v>19</v>
      </c>
      <c r="B73" s="345"/>
      <c r="C73" s="345"/>
      <c r="D73" s="345"/>
      <c r="E73" s="345"/>
      <c r="F73" s="345"/>
      <c r="G73" s="345"/>
      <c r="H73" s="352"/>
      <c r="I73" s="276"/>
      <c r="J73" s="276" t="s">
        <v>141</v>
      </c>
      <c r="K73" s="297">
        <v>327</v>
      </c>
      <c r="L73" s="297">
        <v>227</v>
      </c>
      <c r="M73" s="276" t="s">
        <v>138</v>
      </c>
      <c r="N73" s="298">
        <v>280</v>
      </c>
      <c r="O73" s="276" t="s">
        <v>139</v>
      </c>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88"/>
      <c r="AN73" s="288"/>
      <c r="AO73" s="288"/>
      <c r="AP73" s="288"/>
      <c r="AQ73" s="288"/>
    </row>
    <row r="74" spans="1:43" ht="32.25" customHeight="1" x14ac:dyDescent="0.25">
      <c r="A74" s="158" t="s">
        <v>20</v>
      </c>
      <c r="B74" s="159"/>
      <c r="C74" s="346" t="s">
        <v>323</v>
      </c>
      <c r="D74" s="347"/>
      <c r="E74" s="346" t="s">
        <v>313</v>
      </c>
      <c r="F74" s="347"/>
      <c r="G74" s="346" t="s">
        <v>314</v>
      </c>
      <c r="H74" s="347"/>
      <c r="I74" s="276"/>
      <c r="J74" s="279" t="s">
        <v>41</v>
      </c>
      <c r="K74" s="299">
        <v>168</v>
      </c>
      <c r="L74" s="299">
        <v>88</v>
      </c>
      <c r="M74" s="276"/>
      <c r="N74" s="449" t="s">
        <v>142</v>
      </c>
      <c r="O74" s="449"/>
      <c r="P74" s="449"/>
      <c r="Q74" s="449"/>
      <c r="R74" s="449"/>
      <c r="S74" s="449"/>
      <c r="T74" s="449"/>
      <c r="U74" s="276"/>
      <c r="V74" s="276"/>
      <c r="W74" s="276"/>
      <c r="X74" s="276"/>
      <c r="Y74" s="276"/>
      <c r="Z74" s="276"/>
      <c r="AA74" s="276"/>
      <c r="AB74" s="276"/>
      <c r="AC74" s="276"/>
      <c r="AD74" s="276"/>
      <c r="AE74" s="276"/>
      <c r="AF74" s="276"/>
      <c r="AG74" s="276"/>
      <c r="AH74" s="276"/>
      <c r="AI74" s="276"/>
      <c r="AJ74" s="276"/>
      <c r="AK74" s="276"/>
      <c r="AL74" s="276"/>
    </row>
    <row r="75" spans="1:43" ht="15.75" x14ac:dyDescent="0.25">
      <c r="A75" s="473" t="s">
        <v>301</v>
      </c>
      <c r="B75" s="474"/>
      <c r="C75" s="340">
        <v>0.99930555555555556</v>
      </c>
      <c r="D75" s="341"/>
      <c r="E75" s="477">
        <v>5</v>
      </c>
      <c r="F75" s="478"/>
      <c r="G75" s="475">
        <v>0</v>
      </c>
      <c r="H75" s="476"/>
      <c r="I75" s="276"/>
      <c r="J75" s="276" t="s">
        <v>40</v>
      </c>
      <c r="K75" s="297">
        <v>301</v>
      </c>
      <c r="L75" s="297">
        <v>136</v>
      </c>
      <c r="M75" s="276"/>
      <c r="N75" s="449"/>
      <c r="O75" s="449"/>
      <c r="P75" s="449"/>
      <c r="Q75" s="449"/>
      <c r="R75" s="449"/>
      <c r="S75" s="449"/>
      <c r="T75" s="449"/>
      <c r="U75" s="276"/>
      <c r="V75" s="276"/>
      <c r="W75" s="276"/>
      <c r="X75" s="276"/>
      <c r="Y75" s="276"/>
      <c r="Z75" s="276"/>
      <c r="AA75" s="276"/>
      <c r="AB75" s="276"/>
      <c r="AC75" s="276"/>
      <c r="AD75" s="276"/>
      <c r="AE75" s="276"/>
      <c r="AF75" s="276"/>
      <c r="AG75" s="276"/>
      <c r="AH75" s="276"/>
      <c r="AI75" s="276"/>
      <c r="AJ75" s="276"/>
      <c r="AK75" s="276"/>
      <c r="AL75" s="276"/>
    </row>
    <row r="76" spans="1:43" ht="15.75" x14ac:dyDescent="0.25">
      <c r="A76" s="379"/>
      <c r="B76" s="380"/>
      <c r="C76" s="419"/>
      <c r="D76" s="420"/>
      <c r="E76" s="459"/>
      <c r="F76" s="460"/>
      <c r="G76" s="385"/>
      <c r="H76" s="386"/>
      <c r="I76" s="276"/>
      <c r="J76" s="276" t="s">
        <v>42</v>
      </c>
      <c r="K76" s="297">
        <v>396</v>
      </c>
      <c r="L76" s="297">
        <v>161</v>
      </c>
      <c r="M76" s="276"/>
      <c r="N76" s="276" t="s">
        <v>143</v>
      </c>
      <c r="O76" s="276"/>
      <c r="P76" s="276"/>
      <c r="Q76" s="276"/>
      <c r="R76" s="276"/>
      <c r="S76" s="276"/>
      <c r="T76" s="276"/>
      <c r="U76" s="276"/>
      <c r="V76" s="276"/>
      <c r="W76" s="276"/>
      <c r="X76" s="276"/>
      <c r="Y76" s="276"/>
      <c r="Z76" s="276"/>
      <c r="AA76" s="276"/>
      <c r="AB76" s="276"/>
      <c r="AC76" s="276"/>
      <c r="AD76" s="276"/>
      <c r="AE76" s="276"/>
      <c r="AF76" s="276"/>
      <c r="AG76" s="276"/>
      <c r="AH76" s="276"/>
      <c r="AI76" s="276"/>
      <c r="AJ76" s="276"/>
      <c r="AK76" s="276"/>
      <c r="AL76" s="276"/>
    </row>
    <row r="77" spans="1:43" ht="15.75" x14ac:dyDescent="0.25">
      <c r="A77" s="379"/>
      <c r="B77" s="380"/>
      <c r="C77" s="395"/>
      <c r="D77" s="396"/>
      <c r="E77" s="415"/>
      <c r="F77" s="416"/>
      <c r="G77" s="385"/>
      <c r="H77" s="386"/>
      <c r="I77" s="276"/>
      <c r="J77" s="276" t="s">
        <v>144</v>
      </c>
      <c r="K77" s="297">
        <v>330</v>
      </c>
      <c r="L77" s="297">
        <v>191</v>
      </c>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row>
    <row r="78" spans="1:43" ht="15.75" x14ac:dyDescent="0.25">
      <c r="A78" s="379"/>
      <c r="B78" s="380"/>
      <c r="C78" s="395"/>
      <c r="D78" s="396"/>
      <c r="E78" s="415"/>
      <c r="F78" s="416"/>
      <c r="G78" s="385"/>
      <c r="H78" s="386"/>
      <c r="I78" s="276"/>
      <c r="J78" s="276" t="s">
        <v>145</v>
      </c>
      <c r="K78" s="297">
        <v>339</v>
      </c>
      <c r="L78" s="297">
        <v>162</v>
      </c>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row>
    <row r="79" spans="1:43" ht="15.75" x14ac:dyDescent="0.25">
      <c r="A79" s="379"/>
      <c r="B79" s="380"/>
      <c r="C79" s="395"/>
      <c r="D79" s="396"/>
      <c r="E79" s="415"/>
      <c r="F79" s="416"/>
      <c r="G79" s="385"/>
      <c r="H79" s="386"/>
      <c r="I79" s="276"/>
      <c r="J79" s="276" t="s">
        <v>321</v>
      </c>
      <c r="K79" s="297">
        <v>500</v>
      </c>
      <c r="L79" s="297">
        <v>370</v>
      </c>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row>
    <row r="80" spans="1:43" ht="15.75" x14ac:dyDescent="0.25">
      <c r="A80" s="379"/>
      <c r="B80" s="380"/>
      <c r="C80" s="395"/>
      <c r="D80" s="396"/>
      <c r="E80" s="415"/>
      <c r="F80" s="416"/>
      <c r="G80" s="385"/>
      <c r="H80" s="38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276"/>
      <c r="AL80" s="276"/>
    </row>
    <row r="81" spans="1:38" ht="16.5" x14ac:dyDescent="0.3">
      <c r="A81" s="379"/>
      <c r="B81" s="380"/>
      <c r="C81" s="395"/>
      <c r="D81" s="396"/>
      <c r="E81" s="415"/>
      <c r="F81" s="416"/>
      <c r="G81" s="385"/>
      <c r="H81" s="386"/>
      <c r="I81" s="276"/>
      <c r="J81" s="278"/>
      <c r="K81" s="300"/>
      <c r="L81" s="278"/>
      <c r="M81" s="278"/>
      <c r="N81" s="293" t="s">
        <v>327</v>
      </c>
      <c r="O81" s="276">
        <v>80</v>
      </c>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row>
    <row r="82" spans="1:38" ht="15.75" x14ac:dyDescent="0.25">
      <c r="A82" s="379"/>
      <c r="B82" s="380"/>
      <c r="C82" s="395"/>
      <c r="D82" s="396"/>
      <c r="E82" s="415"/>
      <c r="F82" s="416"/>
      <c r="G82" s="385"/>
      <c r="H82" s="38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row>
    <row r="83" spans="1:38" ht="15.75" x14ac:dyDescent="0.25">
      <c r="A83" s="379"/>
      <c r="B83" s="380"/>
      <c r="C83" s="461"/>
      <c r="D83" s="462"/>
      <c r="E83" s="463"/>
      <c r="F83" s="464"/>
      <c r="G83" s="385"/>
      <c r="H83" s="386"/>
      <c r="I83" s="276"/>
      <c r="J83" s="276" t="s">
        <v>193</v>
      </c>
      <c r="K83" s="276" t="s">
        <v>192</v>
      </c>
      <c r="L83" s="276" t="s">
        <v>194</v>
      </c>
      <c r="M83" s="276" t="s">
        <v>18</v>
      </c>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row>
    <row r="84" spans="1:38" ht="15.75" x14ac:dyDescent="0.25">
      <c r="A84" s="379"/>
      <c r="B84" s="380"/>
      <c r="C84" s="395"/>
      <c r="D84" s="396"/>
      <c r="E84" s="415"/>
      <c r="F84" s="416"/>
      <c r="G84" s="385"/>
      <c r="H84" s="38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row>
    <row r="85" spans="1:38" ht="15.75" x14ac:dyDescent="0.25">
      <c r="A85" s="379"/>
      <c r="B85" s="380"/>
      <c r="C85" s="429"/>
      <c r="D85" s="430"/>
      <c r="E85" s="409"/>
      <c r="F85" s="410"/>
      <c r="G85" s="385"/>
      <c r="H85" s="386"/>
      <c r="I85" s="276"/>
      <c r="J85" s="276" t="s">
        <v>146</v>
      </c>
      <c r="K85" s="276" t="s">
        <v>147</v>
      </c>
      <c r="L85" s="276" t="s">
        <v>148</v>
      </c>
      <c r="M85" s="276" t="s">
        <v>149</v>
      </c>
      <c r="N85" s="276" t="s">
        <v>150</v>
      </c>
      <c r="O85" s="276" t="s">
        <v>151</v>
      </c>
      <c r="P85" s="276" t="s">
        <v>152</v>
      </c>
      <c r="Q85" s="276" t="s">
        <v>153</v>
      </c>
      <c r="R85" s="276" t="s">
        <v>154</v>
      </c>
      <c r="S85" s="276" t="s">
        <v>155</v>
      </c>
      <c r="T85" s="276"/>
      <c r="U85" s="276"/>
      <c r="V85" s="276"/>
      <c r="W85" s="276"/>
      <c r="X85" s="276"/>
      <c r="Y85" s="276"/>
      <c r="Z85" s="276"/>
      <c r="AA85" s="276"/>
      <c r="AB85" s="276"/>
      <c r="AC85" s="276"/>
      <c r="AD85" s="276"/>
      <c r="AE85" s="276"/>
      <c r="AF85" s="276"/>
      <c r="AG85" s="276"/>
      <c r="AH85" s="276"/>
      <c r="AI85" s="276"/>
      <c r="AJ85" s="276"/>
      <c r="AK85" s="276"/>
      <c r="AL85" s="276"/>
    </row>
    <row r="86" spans="1:38" ht="15.75" x14ac:dyDescent="0.25">
      <c r="A86" s="379"/>
      <c r="B86" s="380"/>
      <c r="C86" s="395"/>
      <c r="D86" s="396"/>
      <c r="E86" s="409"/>
      <c r="F86" s="410"/>
      <c r="G86" s="385"/>
      <c r="H86" s="38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row>
    <row r="87" spans="1:38" ht="15.75" x14ac:dyDescent="0.25">
      <c r="A87" s="379"/>
      <c r="B87" s="380"/>
      <c r="C87" s="395"/>
      <c r="D87" s="396"/>
      <c r="E87" s="409"/>
      <c r="F87" s="410"/>
      <c r="G87" s="385"/>
      <c r="H87" s="386"/>
      <c r="I87" s="276"/>
      <c r="J87" s="276" t="s">
        <v>156</v>
      </c>
      <c r="K87" s="276" t="s">
        <v>157</v>
      </c>
      <c r="L87" s="276" t="s">
        <v>158</v>
      </c>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row>
    <row r="88" spans="1:38" ht="15.75" x14ac:dyDescent="0.25">
      <c r="A88" s="379"/>
      <c r="B88" s="380"/>
      <c r="C88" s="395"/>
      <c r="D88" s="396"/>
      <c r="E88" s="409"/>
      <c r="F88" s="410"/>
      <c r="G88" s="385"/>
      <c r="H88" s="386"/>
      <c r="I88" s="276"/>
      <c r="J88" s="276">
        <f>IF(C153="Incandescence",12,IF(C153="Halogène",15,IF(C153="Basse consommation",50,IF(C153="Led",$O$81,0))))</f>
        <v>0</v>
      </c>
      <c r="K88" s="301">
        <f>F153*E153/1000*365*24</f>
        <v>0</v>
      </c>
      <c r="L88" s="276">
        <f>K88*J88/$O$81</f>
        <v>0</v>
      </c>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row>
    <row r="89" spans="1:38" ht="15.75" x14ac:dyDescent="0.25">
      <c r="A89" s="379"/>
      <c r="B89" s="380"/>
      <c r="C89" s="395"/>
      <c r="D89" s="396"/>
      <c r="E89" s="409"/>
      <c r="F89" s="410"/>
      <c r="G89" s="385"/>
      <c r="H89" s="386"/>
      <c r="I89" s="276"/>
      <c r="J89" s="276">
        <f t="shared" ref="J89:J107" si="4">IF(C154="Incandescence",12,IF(C154="Halogène",15,IF(C154="Basse consommation",50,IF(C154="Led",$O$81,0))))</f>
        <v>0</v>
      </c>
      <c r="K89" s="301">
        <f>F154*E154/1000*365*24</f>
        <v>0</v>
      </c>
      <c r="L89" s="276">
        <f t="shared" ref="L89:L107" si="5">K89*J89/$O$81</f>
        <v>0</v>
      </c>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row>
    <row r="90" spans="1:38" ht="15.75" x14ac:dyDescent="0.25">
      <c r="A90" s="379"/>
      <c r="B90" s="380"/>
      <c r="C90" s="389"/>
      <c r="D90" s="390"/>
      <c r="E90" s="409"/>
      <c r="F90" s="410"/>
      <c r="G90" s="385"/>
      <c r="H90" s="386"/>
      <c r="I90" s="276"/>
      <c r="J90" s="276">
        <f t="shared" si="4"/>
        <v>0</v>
      </c>
      <c r="K90" s="301">
        <f t="shared" ref="K90:K107" si="6">F155*E155/1000*365*24</f>
        <v>0</v>
      </c>
      <c r="L90" s="276">
        <f t="shared" si="5"/>
        <v>0</v>
      </c>
      <c r="M90" s="276"/>
      <c r="N90" s="276"/>
      <c r="O90" s="276"/>
      <c r="P90" s="276"/>
      <c r="Q90" s="276"/>
      <c r="R90" s="276"/>
      <c r="S90" s="276"/>
      <c r="T90" s="276"/>
      <c r="U90" s="276"/>
      <c r="V90" s="276"/>
      <c r="W90" s="276"/>
      <c r="X90" s="276"/>
      <c r="Y90" s="276"/>
      <c r="Z90" s="276"/>
      <c r="AA90" s="276"/>
      <c r="AB90" s="276"/>
      <c r="AC90" s="276"/>
      <c r="AD90" s="276"/>
      <c r="AE90" s="276"/>
      <c r="AF90" s="276"/>
      <c r="AG90" s="276"/>
      <c r="AH90" s="276"/>
      <c r="AI90" s="276"/>
      <c r="AJ90" s="276"/>
      <c r="AK90" s="276"/>
      <c r="AL90" s="276"/>
    </row>
    <row r="91" spans="1:38" ht="15.75" x14ac:dyDescent="0.25">
      <c r="A91" s="379"/>
      <c r="B91" s="380"/>
      <c r="C91" s="381"/>
      <c r="D91" s="382"/>
      <c r="E91" s="383"/>
      <c r="F91" s="384"/>
      <c r="G91" s="385"/>
      <c r="H91" s="386"/>
      <c r="I91" s="276"/>
      <c r="J91" s="276">
        <f t="shared" si="4"/>
        <v>0</v>
      </c>
      <c r="K91" s="301">
        <f t="shared" si="6"/>
        <v>0</v>
      </c>
      <c r="L91" s="276">
        <f t="shared" si="5"/>
        <v>0</v>
      </c>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row>
    <row r="92" spans="1:38" x14ac:dyDescent="0.25">
      <c r="I92" s="276"/>
      <c r="J92" s="276">
        <f t="shared" si="4"/>
        <v>0</v>
      </c>
      <c r="K92" s="301">
        <f t="shared" si="6"/>
        <v>0</v>
      </c>
      <c r="L92" s="276">
        <f t="shared" si="5"/>
        <v>0</v>
      </c>
      <c r="M92" s="276"/>
      <c r="N92" s="276"/>
      <c r="O92" s="276"/>
      <c r="P92" s="276"/>
      <c r="Q92" s="276"/>
      <c r="R92" s="276"/>
      <c r="S92" s="276"/>
      <c r="T92" s="276"/>
      <c r="U92" s="276"/>
      <c r="V92" s="276"/>
      <c r="W92" s="276"/>
      <c r="X92" s="276"/>
      <c r="Y92" s="276"/>
      <c r="Z92" s="276"/>
      <c r="AA92" s="276"/>
      <c r="AB92" s="276"/>
      <c r="AC92" s="276"/>
      <c r="AD92" s="276"/>
      <c r="AE92" s="276"/>
      <c r="AF92" s="276"/>
      <c r="AG92" s="276"/>
      <c r="AH92" s="276"/>
      <c r="AI92" s="276"/>
      <c r="AJ92" s="276"/>
      <c r="AK92" s="276"/>
      <c r="AL92" s="276"/>
    </row>
    <row r="93" spans="1:38" x14ac:dyDescent="0.25">
      <c r="D93" s="156"/>
      <c r="E93" s="156"/>
      <c r="F93" s="156"/>
      <c r="G93" s="156"/>
      <c r="H93" s="156"/>
      <c r="I93" s="276"/>
      <c r="J93" s="276">
        <f t="shared" si="4"/>
        <v>0</v>
      </c>
      <c r="K93" s="301">
        <f t="shared" si="6"/>
        <v>0</v>
      </c>
      <c r="L93" s="276">
        <f t="shared" si="5"/>
        <v>0</v>
      </c>
      <c r="M93" s="302"/>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row>
    <row r="94" spans="1:38" ht="19.5" x14ac:dyDescent="0.25">
      <c r="C94" s="156"/>
      <c r="D94" s="5"/>
      <c r="E94" s="5"/>
      <c r="F94" s="156"/>
      <c r="G94" s="156"/>
      <c r="H94" s="156"/>
      <c r="I94" s="276"/>
      <c r="J94" s="276">
        <f t="shared" si="4"/>
        <v>0</v>
      </c>
      <c r="K94" s="301">
        <f t="shared" si="6"/>
        <v>0</v>
      </c>
      <c r="L94" s="276">
        <f t="shared" si="5"/>
        <v>0</v>
      </c>
      <c r="M94" s="279"/>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row>
    <row r="95" spans="1:38" x14ac:dyDescent="0.25">
      <c r="D95" s="156"/>
      <c r="I95" s="276"/>
      <c r="J95" s="276">
        <f t="shared" si="4"/>
        <v>0</v>
      </c>
      <c r="K95" s="301">
        <f t="shared" si="6"/>
        <v>0</v>
      </c>
      <c r="L95" s="276">
        <f t="shared" si="5"/>
        <v>0</v>
      </c>
      <c r="M95" s="279"/>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row>
    <row r="96" spans="1:38" ht="18.75" x14ac:dyDescent="0.25">
      <c r="A96" s="344" t="s">
        <v>32</v>
      </c>
      <c r="B96" s="345"/>
      <c r="C96" s="345"/>
      <c r="D96" s="345"/>
      <c r="E96" s="345"/>
      <c r="F96" s="345"/>
      <c r="G96" s="352"/>
      <c r="H96" s="160"/>
      <c r="I96" s="276"/>
      <c r="J96" s="276">
        <f t="shared" si="4"/>
        <v>0</v>
      </c>
      <c r="K96" s="301">
        <f t="shared" si="6"/>
        <v>0</v>
      </c>
      <c r="L96" s="276">
        <f t="shared" si="5"/>
        <v>0</v>
      </c>
      <c r="M96" s="276"/>
      <c r="N96" s="276"/>
      <c r="O96" s="276"/>
      <c r="P96" s="276"/>
      <c r="Q96" s="276"/>
      <c r="R96" s="276"/>
      <c r="S96" s="276"/>
      <c r="T96" s="276"/>
      <c r="U96" s="276"/>
      <c r="V96" s="276"/>
      <c r="W96" s="276"/>
      <c r="X96" s="276"/>
      <c r="Y96" s="276"/>
      <c r="Z96" s="276"/>
      <c r="AA96" s="276"/>
      <c r="AB96" s="276"/>
      <c r="AC96" s="276"/>
      <c r="AD96" s="276"/>
      <c r="AE96" s="276"/>
      <c r="AF96" s="276"/>
      <c r="AG96" s="276"/>
      <c r="AH96" s="276"/>
      <c r="AI96" s="276"/>
      <c r="AJ96" s="276"/>
      <c r="AK96" s="276"/>
      <c r="AL96" s="276"/>
    </row>
    <row r="97" spans="1:38" ht="31.5" x14ac:dyDescent="0.25">
      <c r="A97" s="405" t="s">
        <v>33</v>
      </c>
      <c r="B97" s="406"/>
      <c r="C97" s="346" t="s">
        <v>34</v>
      </c>
      <c r="D97" s="347"/>
      <c r="E97" s="346" t="s">
        <v>315</v>
      </c>
      <c r="F97" s="347"/>
      <c r="G97" s="161" t="s">
        <v>266</v>
      </c>
      <c r="H97" s="162"/>
      <c r="I97" s="276"/>
      <c r="J97" s="276">
        <f t="shared" si="4"/>
        <v>0</v>
      </c>
      <c r="K97" s="301">
        <f t="shared" si="6"/>
        <v>0</v>
      </c>
      <c r="L97" s="276">
        <f t="shared" si="5"/>
        <v>0</v>
      </c>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6"/>
      <c r="AJ97" s="276"/>
      <c r="AK97" s="276"/>
      <c r="AL97" s="276"/>
    </row>
    <row r="98" spans="1:38" ht="15.75" x14ac:dyDescent="0.25">
      <c r="A98" s="359" t="s">
        <v>302</v>
      </c>
      <c r="B98" s="360"/>
      <c r="C98" s="353">
        <v>0.8</v>
      </c>
      <c r="D98" s="354"/>
      <c r="E98" s="355">
        <v>1</v>
      </c>
      <c r="F98" s="356"/>
      <c r="G98" s="163">
        <v>2004</v>
      </c>
      <c r="H98" s="162"/>
      <c r="I98" s="276"/>
      <c r="J98" s="276">
        <f t="shared" si="4"/>
        <v>0</v>
      </c>
      <c r="K98" s="301">
        <f t="shared" si="6"/>
        <v>0</v>
      </c>
      <c r="L98" s="276">
        <f t="shared" si="5"/>
        <v>0</v>
      </c>
      <c r="M98" s="276"/>
      <c r="N98" s="276"/>
      <c r="O98" s="276"/>
      <c r="P98" s="276"/>
      <c r="Q98" s="276"/>
      <c r="R98" s="276"/>
      <c r="S98" s="276"/>
      <c r="T98" s="276"/>
      <c r="U98" s="276"/>
      <c r="V98" s="276"/>
      <c r="W98" s="276"/>
      <c r="X98" s="276"/>
      <c r="Y98" s="276"/>
      <c r="Z98" s="276"/>
      <c r="AA98" s="276"/>
      <c r="AB98" s="276"/>
      <c r="AC98" s="276"/>
      <c r="AD98" s="276"/>
      <c r="AE98" s="276"/>
      <c r="AF98" s="276"/>
      <c r="AG98" s="276"/>
      <c r="AH98" s="276"/>
      <c r="AI98" s="276"/>
      <c r="AJ98" s="276"/>
      <c r="AK98" s="276"/>
      <c r="AL98" s="276"/>
    </row>
    <row r="99" spans="1:38" x14ac:dyDescent="0.25">
      <c r="A99" s="453"/>
      <c r="B99" s="454"/>
      <c r="C99" s="399"/>
      <c r="D99" s="400"/>
      <c r="E99" s="397"/>
      <c r="F99" s="398"/>
      <c r="G99" s="97"/>
      <c r="H99" s="165"/>
      <c r="I99" s="276"/>
      <c r="J99" s="276">
        <f t="shared" si="4"/>
        <v>0</v>
      </c>
      <c r="K99" s="301">
        <f t="shared" si="6"/>
        <v>0</v>
      </c>
      <c r="L99" s="276">
        <f t="shared" si="5"/>
        <v>0</v>
      </c>
      <c r="M99" s="276"/>
      <c r="N99" s="276"/>
      <c r="O99" s="276"/>
      <c r="P99" s="276"/>
      <c r="Q99" s="276"/>
      <c r="R99" s="276"/>
      <c r="S99" s="276"/>
      <c r="T99" s="276"/>
      <c r="U99" s="276"/>
      <c r="V99" s="276"/>
      <c r="W99" s="276"/>
      <c r="X99" s="276"/>
      <c r="Y99" s="276"/>
      <c r="Z99" s="276"/>
      <c r="AA99" s="276"/>
      <c r="AB99" s="276"/>
      <c r="AC99" s="276"/>
      <c r="AD99" s="276"/>
      <c r="AE99" s="276"/>
      <c r="AF99" s="276"/>
      <c r="AG99" s="276"/>
      <c r="AH99" s="276"/>
      <c r="AI99" s="276"/>
      <c r="AJ99" s="276"/>
      <c r="AK99" s="276"/>
      <c r="AL99" s="276"/>
    </row>
    <row r="100" spans="1:38" x14ac:dyDescent="0.25">
      <c r="A100" s="455"/>
      <c r="B100" s="456"/>
      <c r="C100" s="407"/>
      <c r="D100" s="408"/>
      <c r="E100" s="393"/>
      <c r="F100" s="394"/>
      <c r="G100" s="98"/>
      <c r="H100" s="165"/>
      <c r="I100" s="276"/>
      <c r="J100" s="276">
        <f t="shared" si="4"/>
        <v>0</v>
      </c>
      <c r="K100" s="301">
        <f t="shared" si="6"/>
        <v>0</v>
      </c>
      <c r="L100" s="276">
        <f t="shared" si="5"/>
        <v>0</v>
      </c>
      <c r="M100" s="276"/>
      <c r="N100" s="276"/>
      <c r="O100" s="276"/>
      <c r="P100" s="276"/>
      <c r="Q100" s="276"/>
      <c r="R100" s="276"/>
      <c r="S100" s="276"/>
      <c r="T100" s="276"/>
      <c r="U100" s="276"/>
      <c r="V100" s="276"/>
      <c r="W100" s="276"/>
      <c r="X100" s="276"/>
      <c r="Y100" s="276"/>
      <c r="Z100" s="276"/>
      <c r="AA100" s="276"/>
      <c r="AB100" s="276"/>
      <c r="AC100" s="276"/>
      <c r="AD100" s="276"/>
      <c r="AE100" s="276"/>
      <c r="AF100" s="276"/>
      <c r="AG100" s="276"/>
      <c r="AH100" s="276"/>
      <c r="AI100" s="276"/>
      <c r="AJ100" s="276"/>
      <c r="AK100" s="276"/>
      <c r="AL100" s="276"/>
    </row>
    <row r="101" spans="1:38" x14ac:dyDescent="0.25">
      <c r="H101" s="156"/>
      <c r="I101" s="276"/>
      <c r="J101" s="276">
        <f t="shared" si="4"/>
        <v>0</v>
      </c>
      <c r="K101" s="301">
        <f t="shared" si="6"/>
        <v>0</v>
      </c>
      <c r="L101" s="276">
        <f t="shared" si="5"/>
        <v>0</v>
      </c>
      <c r="M101" s="276"/>
      <c r="N101" s="276"/>
      <c r="O101" s="276"/>
      <c r="P101" s="276"/>
      <c r="Q101" s="276"/>
      <c r="R101" s="276"/>
      <c r="S101" s="276"/>
      <c r="T101" s="276"/>
      <c r="U101" s="276"/>
      <c r="V101" s="276"/>
      <c r="W101" s="276"/>
      <c r="X101" s="276"/>
      <c r="Y101" s="276"/>
      <c r="Z101" s="276"/>
      <c r="AA101" s="276"/>
      <c r="AB101" s="276"/>
      <c r="AC101" s="276"/>
      <c r="AD101" s="276"/>
      <c r="AE101" s="276"/>
      <c r="AF101" s="276"/>
      <c r="AG101" s="276"/>
      <c r="AH101" s="276"/>
      <c r="AI101" s="276"/>
      <c r="AJ101" s="276"/>
      <c r="AK101" s="276"/>
      <c r="AL101" s="276"/>
    </row>
    <row r="102" spans="1:38" ht="18.75" x14ac:dyDescent="0.25">
      <c r="A102" s="344" t="s">
        <v>35</v>
      </c>
      <c r="B102" s="345"/>
      <c r="C102" s="345"/>
      <c r="D102" s="345"/>
      <c r="E102" s="345"/>
      <c r="F102" s="345"/>
      <c r="G102" s="352"/>
      <c r="H102" s="160"/>
      <c r="I102" s="276"/>
      <c r="J102" s="276">
        <f t="shared" si="4"/>
        <v>0</v>
      </c>
      <c r="K102" s="301">
        <f t="shared" si="6"/>
        <v>0</v>
      </c>
      <c r="L102" s="276">
        <f t="shared" si="5"/>
        <v>0</v>
      </c>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6"/>
      <c r="AJ102" s="276"/>
      <c r="AK102" s="276"/>
      <c r="AL102" s="276"/>
    </row>
    <row r="103" spans="1:38" ht="31.5" x14ac:dyDescent="0.25">
      <c r="A103" s="405" t="s">
        <v>33</v>
      </c>
      <c r="B103" s="406"/>
      <c r="C103" s="346" t="s">
        <v>34</v>
      </c>
      <c r="D103" s="347"/>
      <c r="E103" s="346" t="s">
        <v>315</v>
      </c>
      <c r="F103" s="347"/>
      <c r="G103" s="161" t="s">
        <v>266</v>
      </c>
      <c r="H103" s="162"/>
      <c r="I103" s="276"/>
      <c r="J103" s="276">
        <f t="shared" si="4"/>
        <v>0</v>
      </c>
      <c r="K103" s="301">
        <f t="shared" si="6"/>
        <v>0</v>
      </c>
      <c r="L103" s="276">
        <f t="shared" si="5"/>
        <v>0</v>
      </c>
      <c r="M103" s="276"/>
      <c r="N103" s="276"/>
      <c r="O103" s="276"/>
      <c r="P103" s="276"/>
      <c r="Q103" s="276"/>
      <c r="R103" s="276"/>
      <c r="S103" s="276"/>
      <c r="T103" s="276"/>
      <c r="U103" s="276"/>
      <c r="V103" s="276"/>
      <c r="W103" s="276"/>
      <c r="X103" s="276"/>
      <c r="Y103" s="276"/>
      <c r="Z103" s="276"/>
      <c r="AA103" s="276"/>
      <c r="AB103" s="276"/>
      <c r="AC103" s="276"/>
      <c r="AD103" s="276"/>
      <c r="AE103" s="276"/>
      <c r="AF103" s="276"/>
      <c r="AG103" s="276"/>
      <c r="AH103" s="276"/>
      <c r="AI103" s="276"/>
      <c r="AJ103" s="276"/>
      <c r="AK103" s="276"/>
      <c r="AL103" s="276"/>
    </row>
    <row r="104" spans="1:38" ht="15.75" x14ac:dyDescent="0.25">
      <c r="A104" s="359" t="s">
        <v>303</v>
      </c>
      <c r="B104" s="360"/>
      <c r="C104" s="353">
        <v>3</v>
      </c>
      <c r="D104" s="354"/>
      <c r="E104" s="355">
        <v>1</v>
      </c>
      <c r="F104" s="356"/>
      <c r="G104" s="163">
        <v>2000</v>
      </c>
      <c r="H104" s="162"/>
      <c r="I104" s="276"/>
      <c r="J104" s="276">
        <f t="shared" si="4"/>
        <v>0</v>
      </c>
      <c r="K104" s="301">
        <f t="shared" si="6"/>
        <v>0</v>
      </c>
      <c r="L104" s="276">
        <f t="shared" si="5"/>
        <v>0</v>
      </c>
      <c r="M104" s="276"/>
      <c r="N104" s="276"/>
      <c r="O104" s="276"/>
      <c r="P104" s="276"/>
      <c r="Q104" s="276"/>
      <c r="R104" s="276"/>
      <c r="S104" s="276"/>
      <c r="T104" s="276"/>
      <c r="U104" s="276"/>
      <c r="V104" s="276"/>
      <c r="W104" s="276"/>
      <c r="X104" s="276"/>
      <c r="Y104" s="276"/>
      <c r="Z104" s="276"/>
      <c r="AA104" s="276"/>
      <c r="AB104" s="276"/>
      <c r="AC104" s="276"/>
      <c r="AD104" s="276"/>
      <c r="AE104" s="276"/>
      <c r="AF104" s="276"/>
      <c r="AG104" s="276"/>
      <c r="AH104" s="276"/>
      <c r="AI104" s="276"/>
      <c r="AJ104" s="276"/>
      <c r="AK104" s="276"/>
      <c r="AL104" s="276"/>
    </row>
    <row r="105" spans="1:38" x14ac:dyDescent="0.25">
      <c r="A105" s="453"/>
      <c r="B105" s="454"/>
      <c r="C105" s="399"/>
      <c r="D105" s="400"/>
      <c r="E105" s="397"/>
      <c r="F105" s="398"/>
      <c r="G105" s="97"/>
      <c r="H105" s="165"/>
      <c r="I105" s="276"/>
      <c r="J105" s="276">
        <f t="shared" si="4"/>
        <v>0</v>
      </c>
      <c r="K105" s="301">
        <f t="shared" si="6"/>
        <v>0</v>
      </c>
      <c r="L105" s="276">
        <f t="shared" si="5"/>
        <v>0</v>
      </c>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276"/>
      <c r="AJ105" s="276"/>
      <c r="AK105" s="276"/>
      <c r="AL105" s="276"/>
    </row>
    <row r="106" spans="1:38" x14ac:dyDescent="0.25">
      <c r="A106" s="451"/>
      <c r="B106" s="452"/>
      <c r="C106" s="407"/>
      <c r="D106" s="408"/>
      <c r="E106" s="393"/>
      <c r="F106" s="394"/>
      <c r="G106" s="98"/>
      <c r="H106" s="165"/>
      <c r="I106" s="276"/>
      <c r="J106" s="276">
        <f t="shared" si="4"/>
        <v>0</v>
      </c>
      <c r="K106" s="301">
        <f t="shared" si="6"/>
        <v>0</v>
      </c>
      <c r="L106" s="276">
        <f t="shared" si="5"/>
        <v>0</v>
      </c>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row>
    <row r="107" spans="1:38" x14ac:dyDescent="0.25">
      <c r="H107" s="167"/>
      <c r="I107" s="276"/>
      <c r="J107" s="276">
        <f t="shared" si="4"/>
        <v>0</v>
      </c>
      <c r="K107" s="301">
        <f t="shared" si="6"/>
        <v>0</v>
      </c>
      <c r="L107" s="276">
        <f t="shared" si="5"/>
        <v>0</v>
      </c>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row>
    <row r="108" spans="1:38" ht="18.75" x14ac:dyDescent="0.25">
      <c r="A108" s="344" t="s">
        <v>36</v>
      </c>
      <c r="B108" s="345"/>
      <c r="C108" s="345"/>
      <c r="D108" s="345"/>
      <c r="E108" s="345"/>
      <c r="F108" s="345"/>
      <c r="G108" s="352"/>
      <c r="H108" s="168"/>
      <c r="I108" s="276"/>
      <c r="J108" s="276"/>
      <c r="K108" s="276" t="s">
        <v>159</v>
      </c>
      <c r="L108" s="276" t="s">
        <v>160</v>
      </c>
      <c r="M108" s="276" t="s">
        <v>161</v>
      </c>
      <c r="N108" s="276"/>
      <c r="O108" s="276"/>
      <c r="P108" s="276"/>
      <c r="Q108" s="276"/>
      <c r="R108" s="276"/>
      <c r="S108" s="276"/>
      <c r="T108" s="276"/>
      <c r="U108" s="276"/>
      <c r="V108" s="276"/>
      <c r="W108" s="276"/>
      <c r="X108" s="276"/>
      <c r="Y108" s="276"/>
      <c r="Z108" s="276"/>
      <c r="AA108" s="276"/>
      <c r="AB108" s="276"/>
      <c r="AC108" s="276"/>
      <c r="AD108" s="276"/>
      <c r="AE108" s="276"/>
      <c r="AF108" s="276"/>
      <c r="AG108" s="276"/>
      <c r="AH108" s="276"/>
      <c r="AI108" s="276"/>
      <c r="AJ108" s="276"/>
      <c r="AK108" s="276"/>
      <c r="AL108" s="276"/>
    </row>
    <row r="109" spans="1:38" ht="31.5" x14ac:dyDescent="0.25">
      <c r="A109" s="405" t="s">
        <v>33</v>
      </c>
      <c r="B109" s="406"/>
      <c r="C109" s="346" t="s">
        <v>34</v>
      </c>
      <c r="D109" s="347"/>
      <c r="E109" s="346" t="s">
        <v>315</v>
      </c>
      <c r="F109" s="347"/>
      <c r="G109" s="161" t="s">
        <v>266</v>
      </c>
      <c r="H109" s="162"/>
      <c r="I109" s="303"/>
      <c r="J109" s="276"/>
      <c r="K109" s="276">
        <f>SUM(K88:K107)</f>
        <v>0</v>
      </c>
      <c r="L109" s="304">
        <f>SUM(L88:L107)</f>
        <v>0</v>
      </c>
      <c r="M109" s="304">
        <f>K109-L109</f>
        <v>0</v>
      </c>
      <c r="N109" s="276"/>
      <c r="O109" s="276"/>
      <c r="P109" s="276"/>
      <c r="Q109" s="276"/>
      <c r="R109" s="276"/>
      <c r="S109" s="276"/>
      <c r="T109" s="276"/>
      <c r="U109" s="276"/>
      <c r="V109" s="276"/>
      <c r="W109" s="276"/>
      <c r="X109" s="276"/>
      <c r="Y109" s="276"/>
      <c r="Z109" s="276"/>
      <c r="AA109" s="276"/>
      <c r="AB109" s="276"/>
      <c r="AC109" s="276"/>
      <c r="AD109" s="276"/>
      <c r="AE109" s="276"/>
      <c r="AF109" s="276"/>
      <c r="AG109" s="276"/>
      <c r="AH109" s="276"/>
      <c r="AI109" s="276"/>
      <c r="AJ109" s="276"/>
      <c r="AK109" s="276"/>
      <c r="AL109" s="276"/>
    </row>
    <row r="110" spans="1:38" ht="15.75" x14ac:dyDescent="0.25">
      <c r="A110" s="359" t="s">
        <v>304</v>
      </c>
      <c r="B110" s="360"/>
      <c r="C110" s="353">
        <v>2</v>
      </c>
      <c r="D110" s="354"/>
      <c r="E110" s="355">
        <v>1</v>
      </c>
      <c r="F110" s="356"/>
      <c r="G110" s="163">
        <v>2000</v>
      </c>
      <c r="H110" s="162"/>
      <c r="I110" s="305"/>
      <c r="J110" s="305"/>
      <c r="K110" s="306"/>
      <c r="L110" s="306"/>
      <c r="M110" s="306"/>
      <c r="N110" s="276"/>
      <c r="O110" s="276"/>
      <c r="P110" s="276"/>
      <c r="Q110" s="276"/>
      <c r="R110" s="276"/>
      <c r="S110" s="276"/>
      <c r="T110" s="276"/>
      <c r="U110" s="276"/>
      <c r="V110" s="276"/>
      <c r="W110" s="276"/>
      <c r="X110" s="276"/>
      <c r="Y110" s="276"/>
      <c r="Z110" s="276"/>
      <c r="AA110" s="276"/>
      <c r="AB110" s="276"/>
      <c r="AC110" s="276"/>
      <c r="AD110" s="276"/>
      <c r="AE110" s="276"/>
      <c r="AF110" s="276"/>
      <c r="AG110" s="276"/>
      <c r="AH110" s="276"/>
      <c r="AI110" s="276"/>
      <c r="AJ110" s="276"/>
      <c r="AK110" s="276"/>
      <c r="AL110" s="276"/>
    </row>
    <row r="111" spans="1:38" x14ac:dyDescent="0.25">
      <c r="A111" s="453"/>
      <c r="B111" s="454"/>
      <c r="C111" s="399"/>
      <c r="D111" s="400"/>
      <c r="E111" s="397"/>
      <c r="F111" s="398"/>
      <c r="G111" s="97"/>
      <c r="H111" s="165"/>
      <c r="I111" s="305"/>
      <c r="J111" s="305"/>
      <c r="K111" s="306"/>
      <c r="L111" s="306"/>
      <c r="M111" s="306"/>
      <c r="N111" s="276"/>
      <c r="O111" s="276"/>
      <c r="P111" s="276"/>
      <c r="Q111" s="276"/>
      <c r="R111" s="276"/>
      <c r="S111" s="276"/>
      <c r="T111" s="276"/>
      <c r="U111" s="276"/>
      <c r="V111" s="276"/>
      <c r="W111" s="276"/>
      <c r="X111" s="276"/>
      <c r="Y111" s="276"/>
      <c r="Z111" s="276"/>
      <c r="AA111" s="276"/>
      <c r="AB111" s="276"/>
      <c r="AC111" s="276"/>
      <c r="AD111" s="276"/>
      <c r="AE111" s="276"/>
      <c r="AF111" s="276"/>
      <c r="AG111" s="276"/>
      <c r="AH111" s="276"/>
      <c r="AI111" s="276"/>
      <c r="AJ111" s="276"/>
      <c r="AK111" s="276"/>
      <c r="AL111" s="276"/>
    </row>
    <row r="112" spans="1:38" x14ac:dyDescent="0.25">
      <c r="A112" s="451"/>
      <c r="B112" s="452"/>
      <c r="C112" s="407"/>
      <c r="D112" s="408"/>
      <c r="E112" s="393"/>
      <c r="F112" s="394"/>
      <c r="G112" s="98"/>
      <c r="H112" s="165"/>
      <c r="I112" s="303"/>
      <c r="J112" s="307"/>
      <c r="K112" s="305"/>
      <c r="L112" s="306"/>
      <c r="M112" s="307"/>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row>
    <row r="113" spans="1:38" ht="15.75" x14ac:dyDescent="0.3">
      <c r="I113" s="276"/>
      <c r="J113" s="278" t="s">
        <v>162</v>
      </c>
      <c r="K113" s="278"/>
      <c r="L113" s="306"/>
      <c r="M113" s="307"/>
      <c r="N113" s="276"/>
      <c r="O113" s="276"/>
      <c r="P113" s="276"/>
      <c r="Q113" s="276"/>
      <c r="R113" s="276"/>
      <c r="S113" s="276"/>
      <c r="T113" s="276"/>
      <c r="U113" s="276"/>
      <c r="V113" s="276"/>
      <c r="W113" s="276"/>
      <c r="X113" s="276"/>
      <c r="Y113" s="276"/>
      <c r="Z113" s="276"/>
      <c r="AA113" s="276"/>
      <c r="AB113" s="276"/>
      <c r="AC113" s="276"/>
      <c r="AD113" s="276"/>
      <c r="AE113" s="276"/>
      <c r="AF113" s="276"/>
      <c r="AG113" s="276"/>
      <c r="AH113" s="276"/>
      <c r="AI113" s="276"/>
      <c r="AJ113" s="276"/>
      <c r="AK113" s="276"/>
      <c r="AL113" s="276"/>
    </row>
    <row r="114" spans="1:38" x14ac:dyDescent="0.25">
      <c r="I114" s="276"/>
      <c r="J114" s="450" t="s">
        <v>338</v>
      </c>
      <c r="K114" s="450"/>
      <c r="L114" s="450"/>
      <c r="M114" s="307"/>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row>
    <row r="115" spans="1:38" x14ac:dyDescent="0.25">
      <c r="I115" s="276"/>
      <c r="J115" s="450"/>
      <c r="K115" s="450"/>
      <c r="L115" s="450"/>
      <c r="M115" s="307"/>
      <c r="N115" s="276"/>
      <c r="O115" s="276"/>
      <c r="P115" s="276"/>
      <c r="Q115" s="276"/>
      <c r="R115" s="276"/>
      <c r="S115" s="276"/>
      <c r="T115" s="276"/>
      <c r="U115" s="276"/>
      <c r="V115" s="276"/>
      <c r="W115" s="276"/>
      <c r="X115" s="276"/>
      <c r="Y115" s="276"/>
      <c r="Z115" s="276"/>
      <c r="AA115" s="276"/>
      <c r="AB115" s="276"/>
      <c r="AC115" s="276"/>
      <c r="AD115" s="276"/>
      <c r="AE115" s="276"/>
      <c r="AF115" s="276"/>
      <c r="AG115" s="276"/>
      <c r="AH115" s="276"/>
      <c r="AI115" s="276"/>
      <c r="AJ115" s="276"/>
      <c r="AK115" s="276"/>
      <c r="AL115" s="276"/>
    </row>
    <row r="116" spans="1:38" ht="15.75" x14ac:dyDescent="0.3">
      <c r="I116" s="276"/>
      <c r="J116" s="278" t="s">
        <v>163</v>
      </c>
      <c r="K116" s="308">
        <v>55</v>
      </c>
      <c r="L116" s="278"/>
      <c r="M116" s="306"/>
      <c r="N116" s="276"/>
      <c r="O116" s="276"/>
      <c r="P116" s="276"/>
      <c r="Q116" s="276"/>
      <c r="R116" s="276"/>
      <c r="S116" s="276"/>
      <c r="T116" s="276"/>
      <c r="U116" s="276"/>
      <c r="V116" s="276"/>
      <c r="W116" s="276"/>
      <c r="X116" s="276"/>
      <c r="Y116" s="276"/>
      <c r="Z116" s="276"/>
      <c r="AA116" s="276"/>
      <c r="AB116" s="276"/>
      <c r="AC116" s="276"/>
      <c r="AD116" s="276"/>
      <c r="AE116" s="276"/>
      <c r="AF116" s="276"/>
      <c r="AG116" s="276"/>
      <c r="AH116" s="276"/>
      <c r="AI116" s="276"/>
      <c r="AJ116" s="276"/>
      <c r="AK116" s="276"/>
      <c r="AL116" s="276"/>
    </row>
    <row r="117" spans="1:38" ht="18.75" x14ac:dyDescent="0.3">
      <c r="A117" s="344" t="s">
        <v>322</v>
      </c>
      <c r="B117" s="345"/>
      <c r="C117" s="345"/>
      <c r="D117" s="345"/>
      <c r="E117" s="345"/>
      <c r="F117" s="345"/>
      <c r="G117" s="352"/>
      <c r="H117" s="169"/>
      <c r="I117" s="276"/>
      <c r="J117" s="278" t="s">
        <v>164</v>
      </c>
      <c r="K117" s="308">
        <f>C181</f>
        <v>0</v>
      </c>
      <c r="L117" s="278"/>
      <c r="M117" s="306"/>
      <c r="N117" s="276"/>
      <c r="O117" s="276"/>
      <c r="P117" s="276"/>
      <c r="Q117" s="276"/>
      <c r="R117" s="276"/>
      <c r="S117" s="276"/>
      <c r="T117" s="276"/>
      <c r="U117" s="276"/>
      <c r="V117" s="276"/>
      <c r="W117" s="276"/>
      <c r="X117" s="276"/>
      <c r="Y117" s="276"/>
      <c r="Z117" s="276"/>
      <c r="AA117" s="276"/>
      <c r="AB117" s="276"/>
      <c r="AC117" s="276"/>
      <c r="AD117" s="276"/>
      <c r="AE117" s="276"/>
      <c r="AF117" s="276"/>
      <c r="AG117" s="276"/>
      <c r="AH117" s="276"/>
      <c r="AI117" s="276"/>
      <c r="AJ117" s="276"/>
      <c r="AK117" s="276"/>
      <c r="AL117" s="276"/>
    </row>
    <row r="118" spans="1:38" ht="31.5" x14ac:dyDescent="0.3">
      <c r="A118" s="158" t="s">
        <v>38</v>
      </c>
      <c r="B118" s="159"/>
      <c r="C118" s="346" t="s">
        <v>34</v>
      </c>
      <c r="D118" s="347"/>
      <c r="E118" s="346" t="s">
        <v>39</v>
      </c>
      <c r="F118" s="347"/>
      <c r="G118" s="161" t="s">
        <v>266</v>
      </c>
      <c r="H118" s="162"/>
      <c r="I118" s="276"/>
      <c r="J118" s="278" t="s">
        <v>165</v>
      </c>
      <c r="K118" s="278">
        <v>0.25</v>
      </c>
      <c r="L118" s="278" t="s">
        <v>166</v>
      </c>
      <c r="M118" s="306"/>
      <c r="N118" s="276"/>
      <c r="O118" s="276"/>
      <c r="P118" s="276"/>
      <c r="Q118" s="276"/>
      <c r="R118" s="276"/>
      <c r="S118" s="276"/>
      <c r="T118" s="276"/>
      <c r="U118" s="276"/>
      <c r="V118" s="276"/>
      <c r="W118" s="276"/>
      <c r="X118" s="276"/>
      <c r="Y118" s="276"/>
      <c r="Z118" s="276"/>
      <c r="AA118" s="276"/>
      <c r="AB118" s="276"/>
      <c r="AC118" s="276"/>
      <c r="AD118" s="276"/>
      <c r="AE118" s="276"/>
      <c r="AF118" s="276"/>
      <c r="AG118" s="276"/>
      <c r="AH118" s="276"/>
      <c r="AI118" s="276"/>
      <c r="AJ118" s="276"/>
      <c r="AK118" s="276"/>
      <c r="AL118" s="276"/>
    </row>
    <row r="119" spans="1:38" ht="16.5" customHeight="1" x14ac:dyDescent="0.3">
      <c r="A119" s="435" t="s">
        <v>305</v>
      </c>
      <c r="B119" s="436"/>
      <c r="C119" s="353">
        <v>0.8</v>
      </c>
      <c r="D119" s="354"/>
      <c r="E119" s="437">
        <v>200</v>
      </c>
      <c r="F119" s="438"/>
      <c r="G119" s="163">
        <v>2005</v>
      </c>
      <c r="H119" s="162"/>
      <c r="I119" s="276"/>
      <c r="J119" s="278" t="s">
        <v>167</v>
      </c>
      <c r="K119" s="309">
        <f>C180</f>
        <v>0</v>
      </c>
      <c r="L119" s="278"/>
      <c r="M119" s="306"/>
      <c r="N119" s="276"/>
      <c r="O119" s="276"/>
      <c r="P119" s="276"/>
      <c r="Q119" s="276"/>
      <c r="R119" s="276"/>
      <c r="S119" s="276"/>
      <c r="T119" s="276"/>
      <c r="U119" s="276"/>
      <c r="V119" s="276"/>
      <c r="W119" s="276"/>
      <c r="X119" s="276"/>
      <c r="Y119" s="276"/>
      <c r="Z119" s="276"/>
      <c r="AA119" s="276"/>
      <c r="AB119" s="276"/>
      <c r="AC119" s="276"/>
      <c r="AD119" s="276"/>
      <c r="AE119" s="276"/>
      <c r="AF119" s="276"/>
      <c r="AG119" s="276"/>
      <c r="AH119" s="276"/>
      <c r="AI119" s="276"/>
      <c r="AJ119" s="276"/>
      <c r="AK119" s="276"/>
      <c r="AL119" s="276"/>
    </row>
    <row r="120" spans="1:38" ht="15.75" x14ac:dyDescent="0.3">
      <c r="A120" s="433"/>
      <c r="B120" s="434"/>
      <c r="C120" s="399"/>
      <c r="D120" s="400"/>
      <c r="E120" s="401"/>
      <c r="F120" s="402"/>
      <c r="G120" s="97"/>
      <c r="H120" s="170"/>
      <c r="I120" s="276"/>
      <c r="J120" s="278" t="s">
        <v>168</v>
      </c>
      <c r="K120" s="278">
        <f>K119*K118*(K117-K116)</f>
        <v>0</v>
      </c>
      <c r="L120" s="278" t="s">
        <v>169</v>
      </c>
      <c r="M120" s="30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row>
    <row r="121" spans="1:38" ht="15.75" x14ac:dyDescent="0.3">
      <c r="A121" s="482"/>
      <c r="B121" s="483"/>
      <c r="C121" s="403"/>
      <c r="D121" s="404"/>
      <c r="E121" s="441"/>
      <c r="F121" s="442"/>
      <c r="G121" s="9"/>
      <c r="I121" s="276"/>
      <c r="J121" s="278" t="s">
        <v>168</v>
      </c>
      <c r="K121" s="278">
        <f>K120*365/1000</f>
        <v>0</v>
      </c>
      <c r="L121" s="278" t="s">
        <v>170</v>
      </c>
      <c r="M121" s="306"/>
      <c r="N121" s="276"/>
      <c r="O121" s="276"/>
      <c r="P121" s="276"/>
      <c r="Q121" s="276"/>
      <c r="R121" s="276"/>
      <c r="S121" s="276"/>
      <c r="T121" s="276"/>
      <c r="U121" s="276"/>
      <c r="V121" s="276"/>
      <c r="W121" s="276"/>
      <c r="X121" s="276"/>
      <c r="Y121" s="276"/>
      <c r="Z121" s="276"/>
      <c r="AA121" s="276"/>
      <c r="AB121" s="276"/>
      <c r="AC121" s="276"/>
      <c r="AD121" s="276"/>
      <c r="AE121" s="276"/>
      <c r="AF121" s="276"/>
      <c r="AG121" s="276"/>
      <c r="AH121" s="276"/>
      <c r="AI121" s="276"/>
      <c r="AJ121" s="276"/>
      <c r="AK121" s="276"/>
      <c r="AL121" s="276"/>
    </row>
    <row r="122" spans="1:38" x14ac:dyDescent="0.25">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row>
    <row r="123" spans="1:38" x14ac:dyDescent="0.25">
      <c r="I123" s="276"/>
      <c r="J123" s="276"/>
      <c r="K123" s="276"/>
      <c r="L123" s="276"/>
      <c r="M123" s="276"/>
      <c r="N123" s="276"/>
      <c r="O123" s="276"/>
      <c r="P123" s="276"/>
      <c r="Q123" s="276"/>
      <c r="R123" s="276"/>
      <c r="S123" s="276"/>
      <c r="T123" s="276"/>
      <c r="U123" s="276"/>
      <c r="V123" s="276"/>
      <c r="W123" s="276"/>
      <c r="X123" s="276"/>
      <c r="Y123" s="276"/>
      <c r="Z123" s="276"/>
      <c r="AA123" s="276"/>
      <c r="AB123" s="276"/>
      <c r="AC123" s="276"/>
      <c r="AD123" s="276"/>
      <c r="AE123" s="276"/>
      <c r="AF123" s="276"/>
      <c r="AG123" s="276"/>
      <c r="AH123" s="276"/>
      <c r="AI123" s="276"/>
      <c r="AJ123" s="276"/>
      <c r="AK123" s="276"/>
      <c r="AL123" s="276"/>
    </row>
    <row r="124" spans="1:38" x14ac:dyDescent="0.25">
      <c r="I124" s="276"/>
      <c r="J124" s="276"/>
      <c r="K124" s="276"/>
      <c r="L124" s="276"/>
      <c r="M124" s="276"/>
      <c r="N124" s="276"/>
      <c r="O124" s="276"/>
      <c r="P124" s="276"/>
      <c r="Q124" s="276"/>
      <c r="R124" s="276"/>
      <c r="S124" s="276"/>
      <c r="T124" s="276"/>
      <c r="U124" s="276"/>
      <c r="V124" s="276"/>
      <c r="W124" s="276"/>
      <c r="X124" s="276"/>
      <c r="Y124" s="276"/>
      <c r="Z124" s="276"/>
      <c r="AA124" s="276"/>
      <c r="AB124" s="276"/>
      <c r="AC124" s="276"/>
      <c r="AD124" s="276"/>
      <c r="AE124" s="276"/>
      <c r="AF124" s="276"/>
      <c r="AG124" s="276"/>
      <c r="AH124" s="276"/>
      <c r="AI124" s="276"/>
      <c r="AJ124" s="276"/>
      <c r="AK124" s="276"/>
      <c r="AL124" s="276"/>
    </row>
    <row r="125" spans="1:38" x14ac:dyDescent="0.25">
      <c r="G125" s="172"/>
      <c r="H125" s="172"/>
      <c r="I125" s="276"/>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76"/>
      <c r="AJ125" s="276"/>
      <c r="AK125" s="276"/>
      <c r="AL125" s="276"/>
    </row>
    <row r="126" spans="1:38" x14ac:dyDescent="0.25">
      <c r="C126" s="173" t="s">
        <v>43</v>
      </c>
      <c r="D126" s="173" t="s">
        <v>44</v>
      </c>
      <c r="G126" s="172"/>
      <c r="H126" s="172"/>
      <c r="I126" s="276"/>
      <c r="J126" s="276" t="s">
        <v>80</v>
      </c>
      <c r="K126" s="276" t="s">
        <v>81</v>
      </c>
      <c r="L126" s="276" t="s">
        <v>171</v>
      </c>
      <c r="M126" s="276" t="s">
        <v>84</v>
      </c>
      <c r="N126" s="276" t="s">
        <v>83</v>
      </c>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6"/>
      <c r="AJ126" s="276"/>
      <c r="AK126" s="276"/>
      <c r="AL126" s="276"/>
    </row>
    <row r="127" spans="1:38" x14ac:dyDescent="0.25">
      <c r="C127" s="174" t="s">
        <v>45</v>
      </c>
      <c r="D127" s="174" t="s">
        <v>46</v>
      </c>
      <c r="G127" s="175"/>
      <c r="H127" s="176"/>
      <c r="I127" s="276"/>
      <c r="J127" s="276">
        <v>15</v>
      </c>
      <c r="K127" s="276">
        <v>15</v>
      </c>
      <c r="L127" s="276">
        <v>15</v>
      </c>
      <c r="M127" s="276">
        <v>15</v>
      </c>
      <c r="N127" s="276">
        <v>12</v>
      </c>
      <c r="O127" s="276"/>
      <c r="P127" s="276"/>
      <c r="Q127" s="276"/>
      <c r="R127" s="276"/>
      <c r="S127" s="276"/>
      <c r="T127" s="276"/>
      <c r="U127" s="276"/>
      <c r="V127" s="276"/>
      <c r="W127" s="276"/>
      <c r="X127" s="276"/>
      <c r="Y127" s="276"/>
      <c r="Z127" s="276"/>
      <c r="AA127" s="276"/>
      <c r="AB127" s="276"/>
      <c r="AC127" s="276"/>
      <c r="AD127" s="276"/>
      <c r="AE127" s="276"/>
      <c r="AF127" s="276"/>
      <c r="AG127" s="276"/>
      <c r="AH127" s="276"/>
      <c r="AI127" s="276"/>
      <c r="AJ127" s="276"/>
      <c r="AK127" s="276"/>
      <c r="AL127" s="276"/>
    </row>
    <row r="128" spans="1:38" x14ac:dyDescent="0.25">
      <c r="C128" s="174" t="s">
        <v>47</v>
      </c>
      <c r="D128" s="174" t="s">
        <v>48</v>
      </c>
      <c r="G128" s="175"/>
      <c r="H128" s="176"/>
      <c r="I128" s="276"/>
      <c r="J128" s="276">
        <v>6.5</v>
      </c>
      <c r="K128" s="276">
        <v>4.5</v>
      </c>
      <c r="L128" s="276">
        <v>2.5</v>
      </c>
      <c r="M128" s="276">
        <v>2.5</v>
      </c>
      <c r="N128" s="276">
        <v>4</v>
      </c>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row>
    <row r="129" spans="1:38" ht="15.75" x14ac:dyDescent="0.3">
      <c r="C129" s="174" t="s">
        <v>49</v>
      </c>
      <c r="D129" s="174" t="s">
        <v>50</v>
      </c>
      <c r="G129" s="175"/>
      <c r="H129" s="176"/>
      <c r="I129" s="276"/>
      <c r="J129" s="278" t="s">
        <v>172</v>
      </c>
      <c r="K129" s="278" t="s">
        <v>173</v>
      </c>
      <c r="L129" s="278" t="s">
        <v>174</v>
      </c>
      <c r="M129" s="278" t="s">
        <v>175</v>
      </c>
      <c r="N129" s="278" t="s">
        <v>176</v>
      </c>
      <c r="O129" s="278" t="s">
        <v>177</v>
      </c>
      <c r="P129" s="276"/>
      <c r="Q129" s="276"/>
      <c r="R129" s="276"/>
      <c r="S129" s="276"/>
      <c r="T129" s="276"/>
      <c r="U129" s="276"/>
      <c r="V129" s="276"/>
      <c r="W129" s="276"/>
      <c r="X129" s="276"/>
      <c r="Y129" s="276"/>
      <c r="Z129" s="276"/>
      <c r="AA129" s="276"/>
      <c r="AB129" s="276"/>
      <c r="AC129" s="276"/>
      <c r="AD129" s="276"/>
      <c r="AE129" s="276"/>
      <c r="AF129" s="276"/>
      <c r="AG129" s="276"/>
      <c r="AH129" s="276"/>
      <c r="AI129" s="276"/>
      <c r="AJ129" s="276"/>
      <c r="AK129" s="276"/>
      <c r="AL129" s="276"/>
    </row>
    <row r="130" spans="1:38" ht="15.75" x14ac:dyDescent="0.3">
      <c r="C130" s="177" t="s">
        <v>51</v>
      </c>
      <c r="D130" s="178" t="s">
        <v>52</v>
      </c>
      <c r="I130" s="276"/>
      <c r="J130" s="278"/>
      <c r="K130" s="278"/>
      <c r="L130" s="278"/>
      <c r="M130" s="276"/>
      <c r="N130" s="310"/>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row>
    <row r="131" spans="1:38" ht="15.75" x14ac:dyDescent="0.3">
      <c r="I131" s="276"/>
      <c r="J131" s="278"/>
      <c r="K131" s="278"/>
      <c r="L131" s="278"/>
      <c r="M131" s="276"/>
      <c r="N131" s="311"/>
      <c r="O131" s="276"/>
      <c r="P131" s="276"/>
      <c r="Q131" s="276"/>
      <c r="R131" s="276" t="s">
        <v>178</v>
      </c>
      <c r="S131" s="276" t="s">
        <v>179</v>
      </c>
      <c r="T131" s="276" t="s">
        <v>290</v>
      </c>
      <c r="U131" s="276"/>
      <c r="V131" s="276"/>
      <c r="W131" s="276"/>
      <c r="X131" s="276"/>
      <c r="Y131" s="276"/>
      <c r="Z131" s="276"/>
      <c r="AA131" s="276"/>
      <c r="AB131" s="276"/>
      <c r="AC131" s="276"/>
      <c r="AD131" s="276"/>
      <c r="AE131" s="276"/>
      <c r="AF131" s="276"/>
      <c r="AG131" s="276"/>
      <c r="AH131" s="276"/>
      <c r="AI131" s="276"/>
      <c r="AJ131" s="276"/>
      <c r="AK131" s="276"/>
      <c r="AL131" s="276"/>
    </row>
    <row r="132" spans="1:38" ht="18.75" x14ac:dyDescent="0.3">
      <c r="A132" s="344" t="s">
        <v>53</v>
      </c>
      <c r="B132" s="345"/>
      <c r="C132" s="345"/>
      <c r="D132" s="345"/>
      <c r="E132" s="345"/>
      <c r="F132" s="345"/>
      <c r="G132" s="345"/>
      <c r="H132" s="169"/>
      <c r="I132" s="276" t="s">
        <v>181</v>
      </c>
      <c r="J132" s="278"/>
      <c r="K132" s="312">
        <f>52*D198*160/1000</f>
        <v>0</v>
      </c>
      <c r="L132" s="278"/>
      <c r="M132" s="276"/>
      <c r="N132" s="310"/>
      <c r="O132" s="276"/>
      <c r="P132" s="276"/>
      <c r="Q132" s="276"/>
      <c r="R132" s="276"/>
      <c r="S132" s="276"/>
      <c r="T132" s="276"/>
      <c r="U132" s="276"/>
      <c r="V132" s="276"/>
      <c r="W132" s="276"/>
      <c r="X132" s="276"/>
      <c r="Y132" s="276"/>
      <c r="Z132" s="276"/>
      <c r="AA132" s="276"/>
      <c r="AB132" s="276"/>
      <c r="AC132" s="276"/>
      <c r="AD132" s="276"/>
      <c r="AE132" s="276"/>
      <c r="AF132" s="276"/>
      <c r="AG132" s="276"/>
      <c r="AH132" s="276"/>
      <c r="AI132" s="276"/>
      <c r="AJ132" s="276"/>
      <c r="AK132" s="276"/>
      <c r="AL132" s="276"/>
    </row>
    <row r="133" spans="1:38" ht="31.5" x14ac:dyDescent="0.3">
      <c r="A133" s="158" t="s">
        <v>54</v>
      </c>
      <c r="B133" s="159"/>
      <c r="C133" s="346" t="s">
        <v>34</v>
      </c>
      <c r="D133" s="347"/>
      <c r="E133" s="346" t="s">
        <v>39</v>
      </c>
      <c r="F133" s="347"/>
      <c r="G133" s="161" t="s">
        <v>266</v>
      </c>
      <c r="H133" s="162"/>
      <c r="I133" s="301">
        <f t="shared" ref="I133:I139" si="7">B188</f>
        <v>0</v>
      </c>
      <c r="J133" s="313">
        <f>365*E188*M133/1000*1440</f>
        <v>0</v>
      </c>
      <c r="K133" s="313">
        <f>365*E188*C188/1000*1440</f>
        <v>0</v>
      </c>
      <c r="L133" s="313">
        <f>365*E188*O133/1000*1440</f>
        <v>0</v>
      </c>
      <c r="M133" s="276">
        <f t="shared" ref="M133:M139" si="8">IF(B188=$J$126,$J$127,IF(B188=$K$126,$K$127,IF(B188=$L$126,$L$127,IF(B188=$M$126,$M$127,IF(B188=$N$126,$N$127,0)))))</f>
        <v>0</v>
      </c>
      <c r="N133" s="310">
        <f t="shared" ref="N133:N139" si="9">C188</f>
        <v>0</v>
      </c>
      <c r="O133" s="276">
        <f t="shared" ref="O133:O139" si="10">IF(B188=$J$126,$J$128,IF(B188=$K$126,$K$128,IF(B188=$L$126,$L$128,IF(B188=$M$126,$M$128,IF(B188=$N$126,$N$128,0)))))</f>
        <v>0</v>
      </c>
      <c r="P133" s="276"/>
      <c r="Q133" s="276" t="s">
        <v>180</v>
      </c>
      <c r="R133" s="304">
        <f>SUMIF($I$133:$I$139,$N$126,$J$133:$J$139)</f>
        <v>0</v>
      </c>
      <c r="S133" s="304">
        <f>SUMIF($I$133:$I$139,$N$126,$L$133:$L$139)</f>
        <v>0</v>
      </c>
      <c r="T133" s="304">
        <f>SUMIF($I$133:$I$139,$N$126,$K$133:$K$139)</f>
        <v>0</v>
      </c>
      <c r="U133" s="276"/>
      <c r="V133" s="276"/>
      <c r="W133" s="276"/>
      <c r="X133" s="276"/>
      <c r="Y133" s="276"/>
      <c r="Z133" s="276"/>
      <c r="AA133" s="276"/>
      <c r="AB133" s="276"/>
      <c r="AC133" s="276"/>
      <c r="AD133" s="276"/>
      <c r="AE133" s="276"/>
      <c r="AF133" s="276"/>
      <c r="AG133" s="276"/>
      <c r="AH133" s="276"/>
      <c r="AI133" s="276"/>
      <c r="AJ133" s="276"/>
      <c r="AK133" s="276"/>
      <c r="AL133" s="276"/>
    </row>
    <row r="134" spans="1:38" ht="15.75" x14ac:dyDescent="0.3">
      <c r="A134" s="439" t="s">
        <v>306</v>
      </c>
      <c r="B134" s="440"/>
      <c r="C134" s="353">
        <v>2</v>
      </c>
      <c r="D134" s="354"/>
      <c r="E134" s="437">
        <v>200</v>
      </c>
      <c r="F134" s="438"/>
      <c r="G134" s="163">
        <v>2000</v>
      </c>
      <c r="H134" s="162"/>
      <c r="I134" s="301">
        <f t="shared" si="7"/>
        <v>0</v>
      </c>
      <c r="J134" s="313">
        <f t="shared" ref="J134:J139" si="11">365*E189*M134/1000*1440</f>
        <v>0</v>
      </c>
      <c r="K134" s="313">
        <f t="shared" ref="K134:K139" si="12">365*E189*C189/1000*1440</f>
        <v>0</v>
      </c>
      <c r="L134" s="313">
        <f t="shared" ref="L134:L139" si="13">365*E189*O134/1000*1440</f>
        <v>0</v>
      </c>
      <c r="M134" s="276">
        <f t="shared" si="8"/>
        <v>0</v>
      </c>
      <c r="N134" s="310">
        <f t="shared" si="9"/>
        <v>0</v>
      </c>
      <c r="O134" s="276">
        <f t="shared" si="10"/>
        <v>0</v>
      </c>
      <c r="P134" s="276"/>
      <c r="Q134" s="276" t="s">
        <v>181</v>
      </c>
      <c r="R134" s="304"/>
      <c r="S134" s="304"/>
      <c r="T134" s="304">
        <f>K132</f>
        <v>0</v>
      </c>
      <c r="U134" s="276"/>
      <c r="V134" s="276"/>
      <c r="W134" s="276"/>
      <c r="X134" s="276"/>
      <c r="Y134" s="276"/>
      <c r="Z134" s="276"/>
      <c r="AA134" s="276"/>
      <c r="AB134" s="276"/>
      <c r="AC134" s="276"/>
      <c r="AD134" s="276"/>
      <c r="AE134" s="276"/>
      <c r="AF134" s="276"/>
      <c r="AG134" s="276"/>
      <c r="AH134" s="276"/>
      <c r="AI134" s="276"/>
      <c r="AJ134" s="276"/>
      <c r="AK134" s="276"/>
      <c r="AL134" s="276"/>
    </row>
    <row r="135" spans="1:38" ht="15.75" x14ac:dyDescent="0.3">
      <c r="A135" s="431"/>
      <c r="B135" s="432"/>
      <c r="C135" s="399"/>
      <c r="D135" s="400"/>
      <c r="E135" s="401"/>
      <c r="F135" s="402"/>
      <c r="G135" s="97"/>
      <c r="H135" s="170"/>
      <c r="I135" s="301">
        <f t="shared" si="7"/>
        <v>0</v>
      </c>
      <c r="J135" s="313">
        <f t="shared" si="11"/>
        <v>0</v>
      </c>
      <c r="K135" s="313">
        <f t="shared" si="12"/>
        <v>0</v>
      </c>
      <c r="L135" s="313">
        <f t="shared" si="13"/>
        <v>0</v>
      </c>
      <c r="M135" s="276">
        <f t="shared" si="8"/>
        <v>0</v>
      </c>
      <c r="N135" s="310">
        <f t="shared" si="9"/>
        <v>0</v>
      </c>
      <c r="O135" s="276">
        <f t="shared" si="10"/>
        <v>0</v>
      </c>
      <c r="P135" s="276"/>
      <c r="Q135" s="276" t="s">
        <v>80</v>
      </c>
      <c r="R135" s="304">
        <f>SUMIF($I$133:$I$139,$J$126,$J$133:$J$139)</f>
        <v>0</v>
      </c>
      <c r="S135" s="304">
        <f>SUMIF($I$133:$I$139,$J$126,$L$133:$L$139)</f>
        <v>0</v>
      </c>
      <c r="T135" s="304">
        <f>SUMIF($I$133:$I$139,$J$126,$K$133:$K$139)</f>
        <v>0</v>
      </c>
      <c r="U135" s="276"/>
      <c r="V135" s="276"/>
      <c r="W135" s="276"/>
      <c r="X135" s="276"/>
      <c r="Y135" s="276"/>
      <c r="Z135" s="276"/>
      <c r="AA135" s="276"/>
      <c r="AB135" s="276"/>
      <c r="AC135" s="276"/>
      <c r="AD135" s="276"/>
      <c r="AE135" s="276"/>
      <c r="AF135" s="276"/>
      <c r="AG135" s="276"/>
      <c r="AH135" s="276"/>
      <c r="AI135" s="276"/>
      <c r="AJ135" s="276"/>
      <c r="AK135" s="276"/>
      <c r="AL135" s="276"/>
    </row>
    <row r="136" spans="1:38" ht="16.5" customHeight="1" x14ac:dyDescent="0.3">
      <c r="A136" s="431"/>
      <c r="B136" s="432"/>
      <c r="C136" s="403"/>
      <c r="D136" s="404"/>
      <c r="E136" s="441"/>
      <c r="F136" s="442"/>
      <c r="G136" s="9"/>
      <c r="I136" s="301">
        <f t="shared" si="7"/>
        <v>0</v>
      </c>
      <c r="J136" s="313">
        <f t="shared" si="11"/>
        <v>0</v>
      </c>
      <c r="K136" s="313">
        <f t="shared" si="12"/>
        <v>0</v>
      </c>
      <c r="L136" s="313">
        <f t="shared" si="13"/>
        <v>0</v>
      </c>
      <c r="M136" s="276">
        <f t="shared" si="8"/>
        <v>0</v>
      </c>
      <c r="N136" s="310">
        <f t="shared" si="9"/>
        <v>0</v>
      </c>
      <c r="O136" s="276">
        <f t="shared" si="10"/>
        <v>0</v>
      </c>
      <c r="P136" s="276"/>
      <c r="Q136" s="276" t="s">
        <v>81</v>
      </c>
      <c r="R136" s="304">
        <f>SUMIF($I$133:$I$139,$K$126,$J$133:$J$139)</f>
        <v>0</v>
      </c>
      <c r="S136" s="304">
        <f>SUMIF($I$133:$I$139,$K$126,$L$133:$L$139)</f>
        <v>0</v>
      </c>
      <c r="T136" s="304">
        <f>SUMIF($I$133:$I$139,$K$126,$K$133:$K$139)</f>
        <v>0</v>
      </c>
      <c r="U136" s="276"/>
      <c r="V136" s="276"/>
      <c r="W136" s="276"/>
      <c r="X136" s="276"/>
      <c r="Y136" s="276"/>
      <c r="Z136" s="276"/>
      <c r="AA136" s="276"/>
      <c r="AB136" s="276"/>
      <c r="AC136" s="276"/>
      <c r="AD136" s="276"/>
      <c r="AE136" s="276"/>
      <c r="AF136" s="276"/>
      <c r="AG136" s="276"/>
      <c r="AH136" s="276"/>
      <c r="AI136" s="276"/>
      <c r="AJ136" s="276"/>
      <c r="AK136" s="276"/>
      <c r="AL136" s="276"/>
    </row>
    <row r="137" spans="1:38" ht="15.75" x14ac:dyDescent="0.3">
      <c r="I137" s="301">
        <f t="shared" si="7"/>
        <v>0</v>
      </c>
      <c r="J137" s="313">
        <f t="shared" si="11"/>
        <v>0</v>
      </c>
      <c r="K137" s="313">
        <f t="shared" si="12"/>
        <v>0</v>
      </c>
      <c r="L137" s="313">
        <f t="shared" si="13"/>
        <v>0</v>
      </c>
      <c r="M137" s="276">
        <f t="shared" si="8"/>
        <v>0</v>
      </c>
      <c r="N137" s="310">
        <f t="shared" si="9"/>
        <v>0</v>
      </c>
      <c r="O137" s="276">
        <f t="shared" si="10"/>
        <v>0</v>
      </c>
      <c r="P137" s="276"/>
      <c r="Q137" s="276" t="s">
        <v>171</v>
      </c>
      <c r="R137" s="304">
        <f>SUMIF($I$133:$I$139,$L$126,$J$133:$J$139)</f>
        <v>0</v>
      </c>
      <c r="S137" s="304">
        <f>SUMIF($I$133:$I$139,$L$126,$L$133:$L$139)</f>
        <v>0</v>
      </c>
      <c r="T137" s="304">
        <f>SUMIF($I$133:$I$139,$L$126,$K$133:$K$139)</f>
        <v>0</v>
      </c>
      <c r="U137" s="276"/>
      <c r="V137" s="276"/>
      <c r="W137" s="276"/>
      <c r="X137" s="276"/>
      <c r="Y137" s="276"/>
      <c r="Z137" s="276"/>
      <c r="AA137" s="276"/>
      <c r="AB137" s="276"/>
      <c r="AC137" s="276"/>
      <c r="AD137" s="276"/>
      <c r="AE137" s="276"/>
      <c r="AF137" s="276"/>
      <c r="AG137" s="276"/>
      <c r="AH137" s="276"/>
      <c r="AI137" s="276"/>
      <c r="AJ137" s="276"/>
      <c r="AK137" s="276"/>
      <c r="AL137" s="276"/>
    </row>
    <row r="138" spans="1:38" ht="15.75" x14ac:dyDescent="0.3">
      <c r="B138" s="172"/>
      <c r="C138" s="167"/>
      <c r="D138" s="167"/>
      <c r="E138" s="176"/>
      <c r="I138" s="301">
        <f t="shared" si="7"/>
        <v>0</v>
      </c>
      <c r="J138" s="313">
        <f t="shared" si="11"/>
        <v>0</v>
      </c>
      <c r="K138" s="313">
        <f t="shared" si="12"/>
        <v>0</v>
      </c>
      <c r="L138" s="313">
        <f t="shared" si="13"/>
        <v>0</v>
      </c>
      <c r="M138" s="276">
        <f t="shared" si="8"/>
        <v>0</v>
      </c>
      <c r="N138" s="310">
        <f t="shared" si="9"/>
        <v>0</v>
      </c>
      <c r="O138" s="276">
        <f t="shared" si="10"/>
        <v>0</v>
      </c>
      <c r="P138" s="276"/>
      <c r="Q138" s="276" t="s">
        <v>84</v>
      </c>
      <c r="R138" s="304">
        <f>SUMIF($I$133:$I$139,$M$126,$J$133:$J$139)</f>
        <v>0</v>
      </c>
      <c r="S138" s="304">
        <f>SUMIF($I$133:$I$139,$M$126,$L$133:$L$139)</f>
        <v>0</v>
      </c>
      <c r="T138" s="304">
        <f>SUMIF($I$133:$I$139,$M$126,$K$133:$K$139)</f>
        <v>0</v>
      </c>
      <c r="U138" s="276"/>
      <c r="V138" s="276"/>
      <c r="W138" s="276"/>
      <c r="X138" s="276"/>
      <c r="Y138" s="276"/>
      <c r="Z138" s="276"/>
      <c r="AA138" s="276"/>
      <c r="AB138" s="276"/>
      <c r="AC138" s="276"/>
      <c r="AD138" s="276"/>
      <c r="AE138" s="276"/>
      <c r="AF138" s="276"/>
      <c r="AG138" s="276"/>
      <c r="AH138" s="276"/>
      <c r="AI138" s="276"/>
      <c r="AJ138" s="276"/>
      <c r="AK138" s="276"/>
      <c r="AL138" s="276"/>
    </row>
    <row r="139" spans="1:38" ht="15.75" x14ac:dyDescent="0.3">
      <c r="F139" s="156"/>
      <c r="I139" s="301">
        <f t="shared" si="7"/>
        <v>0</v>
      </c>
      <c r="J139" s="313">
        <f t="shared" si="11"/>
        <v>0</v>
      </c>
      <c r="K139" s="313">
        <f t="shared" si="12"/>
        <v>0</v>
      </c>
      <c r="L139" s="313">
        <f t="shared" si="13"/>
        <v>0</v>
      </c>
      <c r="M139" s="276">
        <f t="shared" si="8"/>
        <v>0</v>
      </c>
      <c r="N139" s="310">
        <f t="shared" si="9"/>
        <v>0</v>
      </c>
      <c r="O139" s="276">
        <f t="shared" si="10"/>
        <v>0</v>
      </c>
      <c r="P139" s="276"/>
      <c r="Q139" s="276"/>
      <c r="R139" s="276" t="s">
        <v>182</v>
      </c>
      <c r="S139" s="276" t="s">
        <v>183</v>
      </c>
      <c r="T139" s="314" t="s">
        <v>117</v>
      </c>
      <c r="U139" s="276"/>
      <c r="V139" s="276"/>
      <c r="W139" s="276"/>
      <c r="X139" s="276"/>
      <c r="Y139" s="276"/>
      <c r="Z139" s="276"/>
      <c r="AA139" s="276"/>
      <c r="AB139" s="276"/>
      <c r="AC139" s="276"/>
      <c r="AD139" s="276"/>
      <c r="AE139" s="276"/>
      <c r="AF139" s="276"/>
      <c r="AG139" s="276"/>
      <c r="AH139" s="276"/>
      <c r="AI139" s="276"/>
      <c r="AJ139" s="276"/>
      <c r="AK139" s="276"/>
      <c r="AL139" s="276"/>
    </row>
    <row r="140" spans="1:38" ht="15" customHeight="1" x14ac:dyDescent="0.3">
      <c r="I140" s="315" t="s">
        <v>325</v>
      </c>
      <c r="J140" s="278"/>
      <c r="K140" s="278"/>
      <c r="L140" s="278"/>
      <c r="M140" s="276"/>
      <c r="N140" s="310"/>
      <c r="O140" s="276"/>
      <c r="P140" s="276"/>
      <c r="Q140" s="276" t="s">
        <v>184</v>
      </c>
      <c r="R140" s="316">
        <f>SUM(R132:R138)</f>
        <v>0</v>
      </c>
      <c r="S140" s="316">
        <f>SUM(S132:S138)</f>
        <v>0</v>
      </c>
      <c r="T140" s="317">
        <f>SUM(T132:T138)</f>
        <v>0</v>
      </c>
      <c r="U140" s="276"/>
      <c r="V140" s="276"/>
      <c r="W140" s="276"/>
      <c r="X140" s="276"/>
      <c r="Y140" s="276"/>
      <c r="Z140" s="276"/>
      <c r="AA140" s="276"/>
      <c r="AB140" s="276"/>
      <c r="AC140" s="276"/>
      <c r="AD140" s="276"/>
      <c r="AE140" s="276"/>
      <c r="AF140" s="276"/>
      <c r="AG140" s="276"/>
      <c r="AH140" s="276"/>
      <c r="AI140" s="276"/>
      <c r="AJ140" s="276"/>
      <c r="AK140" s="276"/>
      <c r="AL140" s="276"/>
    </row>
    <row r="141" spans="1:38" ht="15.75" x14ac:dyDescent="0.3">
      <c r="I141" s="278"/>
      <c r="J141" s="278"/>
      <c r="K141" s="278"/>
      <c r="L141" s="278"/>
      <c r="M141" s="276"/>
      <c r="N141" s="318"/>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6"/>
      <c r="AJ141" s="276"/>
      <c r="AK141" s="276"/>
      <c r="AL141" s="276"/>
    </row>
    <row r="142" spans="1:38" ht="15.75" x14ac:dyDescent="0.3">
      <c r="C142" s="179" t="s">
        <v>57</v>
      </c>
      <c r="D142" s="180"/>
      <c r="E142" s="181" t="s">
        <v>58</v>
      </c>
      <c r="F142" s="182"/>
      <c r="I142" s="276"/>
      <c r="J142" s="278"/>
      <c r="K142" s="278"/>
      <c r="L142" s="278"/>
      <c r="M142" s="276"/>
      <c r="N142" s="310"/>
      <c r="O142" s="276"/>
      <c r="P142" s="276"/>
      <c r="Q142" s="276"/>
      <c r="R142" s="276"/>
      <c r="S142" s="276"/>
      <c r="T142" s="276"/>
      <c r="U142" s="276"/>
      <c r="V142" s="276"/>
      <c r="W142" s="276"/>
      <c r="X142" s="276"/>
      <c r="Y142" s="276"/>
      <c r="Z142" s="276"/>
      <c r="AA142" s="276"/>
      <c r="AB142" s="276"/>
      <c r="AC142" s="276"/>
      <c r="AD142" s="276"/>
      <c r="AE142" s="276"/>
      <c r="AF142" s="276"/>
      <c r="AG142" s="276"/>
      <c r="AH142" s="276"/>
      <c r="AI142" s="276"/>
      <c r="AJ142" s="276"/>
      <c r="AK142" s="276"/>
      <c r="AL142" s="276"/>
    </row>
    <row r="143" spans="1:38" ht="15.75" x14ac:dyDescent="0.3">
      <c r="C143" s="173" t="s">
        <v>43</v>
      </c>
      <c r="D143" s="183" t="s">
        <v>44</v>
      </c>
      <c r="E143" s="184" t="s">
        <v>59</v>
      </c>
      <c r="F143" s="173" t="s">
        <v>44</v>
      </c>
      <c r="I143" s="276"/>
      <c r="J143" s="278"/>
      <c r="K143" s="278"/>
      <c r="L143" s="278"/>
      <c r="M143" s="276"/>
      <c r="N143" s="310"/>
      <c r="O143" s="276"/>
      <c r="P143" s="276"/>
      <c r="Q143" s="276"/>
      <c r="R143" s="276"/>
      <c r="S143" s="276"/>
      <c r="T143" s="276"/>
      <c r="U143" s="276"/>
      <c r="V143" s="276"/>
      <c r="W143" s="276"/>
      <c r="X143" s="276"/>
      <c r="Y143" s="276"/>
      <c r="Z143" s="276"/>
      <c r="AA143" s="276"/>
      <c r="AB143" s="276"/>
      <c r="AC143" s="276"/>
      <c r="AD143" s="276"/>
      <c r="AE143" s="276"/>
      <c r="AF143" s="276"/>
      <c r="AG143" s="276"/>
      <c r="AH143" s="276"/>
      <c r="AI143" s="276"/>
      <c r="AJ143" s="276"/>
      <c r="AK143" s="276"/>
      <c r="AL143" s="276"/>
    </row>
    <row r="144" spans="1:38" ht="15.75" x14ac:dyDescent="0.3">
      <c r="C144" s="185" t="s">
        <v>60</v>
      </c>
      <c r="D144" s="186" t="s">
        <v>61</v>
      </c>
      <c r="E144" s="187" t="s">
        <v>62</v>
      </c>
      <c r="F144" s="185" t="s">
        <v>63</v>
      </c>
      <c r="I144" s="276"/>
      <c r="J144" s="278"/>
      <c r="K144" s="278"/>
      <c r="L144" s="278"/>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row>
    <row r="145" spans="1:38" x14ac:dyDescent="0.25">
      <c r="C145" s="174" t="s">
        <v>64</v>
      </c>
      <c r="D145" s="188" t="s">
        <v>65</v>
      </c>
      <c r="E145" s="189" t="s">
        <v>66</v>
      </c>
      <c r="F145" s="174" t="s">
        <v>67</v>
      </c>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row>
    <row r="146" spans="1:38" ht="15.75" x14ac:dyDescent="0.3">
      <c r="C146" s="185" t="s">
        <v>68</v>
      </c>
      <c r="D146" s="186" t="s">
        <v>69</v>
      </c>
      <c r="E146" s="187" t="s">
        <v>64</v>
      </c>
      <c r="F146" s="185" t="s">
        <v>70</v>
      </c>
      <c r="I146" s="276"/>
      <c r="J146" s="276"/>
      <c r="K146" s="276" t="s">
        <v>118</v>
      </c>
      <c r="L146" s="319">
        <f>O63</f>
        <v>0</v>
      </c>
      <c r="M146" s="278">
        <v>1</v>
      </c>
      <c r="N146" s="319">
        <f t="shared" ref="N146:N153" si="14">SMALL($L$146:$L$153,M146)</f>
        <v>0</v>
      </c>
      <c r="O146" s="278" t="str">
        <f t="shared" ref="O146:O153" si="15">IF(N146=$L$146,$K$146,IF(N146=$L$147,$K$147,IF(N146=$L$148,$K$148,IF(N146=$L$149,$K$149,IF(N146=$L$150,$K$150,IF(N146=$L$151,$K$151,IF(N146=$L$152,$K$152,IF(N146=$L$153,$K$153,0))))))))</f>
        <v>Lave-linge</v>
      </c>
      <c r="P146" s="276"/>
      <c r="Q146" s="278"/>
      <c r="R146" s="276"/>
      <c r="S146" s="276"/>
      <c r="T146" s="276"/>
      <c r="U146" s="276"/>
      <c r="V146" s="276"/>
      <c r="W146" s="276"/>
      <c r="X146" s="276"/>
      <c r="Y146" s="276"/>
      <c r="Z146" s="276"/>
      <c r="AA146" s="276"/>
      <c r="AB146" s="276"/>
      <c r="AC146" s="276"/>
      <c r="AD146" s="276"/>
      <c r="AE146" s="276"/>
      <c r="AF146" s="276"/>
      <c r="AG146" s="276"/>
      <c r="AH146" s="276"/>
      <c r="AI146" s="276"/>
      <c r="AJ146" s="276"/>
      <c r="AK146" s="276"/>
      <c r="AL146" s="276"/>
    </row>
    <row r="147" spans="1:38" ht="15.75" x14ac:dyDescent="0.3">
      <c r="C147" s="174" t="s">
        <v>71</v>
      </c>
      <c r="D147" s="188" t="s">
        <v>72</v>
      </c>
      <c r="E147" s="189"/>
      <c r="F147" s="174"/>
      <c r="I147" s="276"/>
      <c r="J147" s="278"/>
      <c r="K147" s="278" t="s">
        <v>119</v>
      </c>
      <c r="L147" s="319">
        <f>O64</f>
        <v>0</v>
      </c>
      <c r="M147" s="278">
        <v>2</v>
      </c>
      <c r="N147" s="319">
        <f t="shared" si="14"/>
        <v>0</v>
      </c>
      <c r="O147" s="278" t="str">
        <f t="shared" si="15"/>
        <v>Lave-linge</v>
      </c>
      <c r="P147" s="278"/>
      <c r="Q147" s="278"/>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row>
    <row r="148" spans="1:38" ht="15.75" x14ac:dyDescent="0.3">
      <c r="I148" s="276"/>
      <c r="J148" s="278"/>
      <c r="K148" s="278" t="s">
        <v>141</v>
      </c>
      <c r="L148" s="319">
        <f>O65</f>
        <v>0</v>
      </c>
      <c r="M148" s="278">
        <v>3</v>
      </c>
      <c r="N148" s="319">
        <f t="shared" si="14"/>
        <v>0</v>
      </c>
      <c r="O148" s="278" t="str">
        <f t="shared" si="15"/>
        <v>Lave-linge</v>
      </c>
      <c r="P148" s="278"/>
      <c r="Q148" s="278"/>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row>
    <row r="149" spans="1:38" ht="15.75" x14ac:dyDescent="0.3">
      <c r="F149" s="156"/>
      <c r="I149" s="276"/>
      <c r="J149" s="278"/>
      <c r="K149" s="278" t="s">
        <v>134</v>
      </c>
      <c r="L149" s="319">
        <f>O66</f>
        <v>0</v>
      </c>
      <c r="M149" s="278">
        <v>4</v>
      </c>
      <c r="N149" s="319">
        <f t="shared" si="14"/>
        <v>0</v>
      </c>
      <c r="O149" s="278" t="str">
        <f t="shared" si="15"/>
        <v>Lave-linge</v>
      </c>
      <c r="P149" s="278"/>
      <c r="Q149" s="278"/>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row>
    <row r="150" spans="1:38" ht="15.75" x14ac:dyDescent="0.3">
      <c r="I150" s="276"/>
      <c r="J150" s="278"/>
      <c r="K150" s="278" t="s">
        <v>135</v>
      </c>
      <c r="L150" s="319">
        <f>O67</f>
        <v>0</v>
      </c>
      <c r="M150" s="278">
        <v>5</v>
      </c>
      <c r="N150" s="319">
        <f t="shared" si="14"/>
        <v>0</v>
      </c>
      <c r="O150" s="278" t="str">
        <f t="shared" si="15"/>
        <v>Lave-linge</v>
      </c>
      <c r="P150" s="278"/>
      <c r="Q150" s="278"/>
      <c r="R150" s="276"/>
      <c r="S150" s="276"/>
      <c r="T150" s="276"/>
      <c r="U150" s="276"/>
      <c r="V150" s="276"/>
      <c r="W150" s="276"/>
      <c r="X150" s="276"/>
      <c r="Y150" s="276"/>
      <c r="Z150" s="276"/>
      <c r="AA150" s="276"/>
      <c r="AB150" s="276"/>
      <c r="AC150" s="276"/>
      <c r="AD150" s="276"/>
      <c r="AE150" s="276"/>
      <c r="AF150" s="276"/>
      <c r="AG150" s="276"/>
      <c r="AH150" s="276"/>
      <c r="AI150" s="276"/>
      <c r="AJ150" s="276"/>
      <c r="AK150" s="276"/>
      <c r="AL150" s="276"/>
    </row>
    <row r="151" spans="1:38" ht="31.5" x14ac:dyDescent="0.3">
      <c r="A151" s="190"/>
      <c r="B151" s="191" t="s">
        <v>73</v>
      </c>
      <c r="C151" s="371" t="s">
        <v>74</v>
      </c>
      <c r="D151" s="372"/>
      <c r="E151" s="192" t="s">
        <v>75</v>
      </c>
      <c r="F151" s="336" t="s">
        <v>323</v>
      </c>
      <c r="G151" s="337"/>
      <c r="H151" s="193"/>
      <c r="I151" s="276"/>
      <c r="J151" s="278"/>
      <c r="K151" s="278" t="s">
        <v>185</v>
      </c>
      <c r="L151" s="319">
        <f>M48</f>
        <v>0</v>
      </c>
      <c r="M151" s="278">
        <v>6</v>
      </c>
      <c r="N151" s="319">
        <f t="shared" si="14"/>
        <v>0</v>
      </c>
      <c r="O151" s="278" t="str">
        <f t="shared" si="15"/>
        <v>Lave-linge</v>
      </c>
      <c r="P151" s="278"/>
      <c r="Q151" s="278"/>
      <c r="R151" s="276"/>
      <c r="S151" s="276"/>
      <c r="T151" s="276"/>
      <c r="U151" s="276"/>
      <c r="V151" s="276"/>
      <c r="W151" s="276"/>
      <c r="X151" s="276"/>
      <c r="Y151" s="276"/>
      <c r="Z151" s="276"/>
      <c r="AA151" s="276"/>
      <c r="AB151" s="276"/>
      <c r="AC151" s="276"/>
      <c r="AD151" s="276"/>
      <c r="AE151" s="276"/>
      <c r="AF151" s="276"/>
      <c r="AG151" s="276"/>
      <c r="AH151" s="276"/>
      <c r="AI151" s="276"/>
      <c r="AJ151" s="276"/>
      <c r="AK151" s="276"/>
      <c r="AL151" s="276"/>
    </row>
    <row r="152" spans="1:38" ht="15.75" x14ac:dyDescent="0.3">
      <c r="A152" s="190"/>
      <c r="B152" s="194" t="s">
        <v>307</v>
      </c>
      <c r="C152" s="443" t="s">
        <v>18</v>
      </c>
      <c r="D152" s="444"/>
      <c r="E152" s="195">
        <v>8</v>
      </c>
      <c r="F152" s="340">
        <v>6.25E-2</v>
      </c>
      <c r="G152" s="341"/>
      <c r="H152" s="193"/>
      <c r="I152" s="276"/>
      <c r="J152" s="278"/>
      <c r="K152" s="278" t="s">
        <v>186</v>
      </c>
      <c r="L152" s="319">
        <f>L48</f>
        <v>0</v>
      </c>
      <c r="M152" s="278">
        <v>7</v>
      </c>
      <c r="N152" s="319">
        <f t="shared" si="14"/>
        <v>0</v>
      </c>
      <c r="O152" s="278" t="str">
        <f t="shared" si="15"/>
        <v>Lave-linge</v>
      </c>
      <c r="P152" s="278"/>
      <c r="Q152" s="278"/>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row>
    <row r="153" spans="1:38" ht="15.75" x14ac:dyDescent="0.3">
      <c r="A153" s="187"/>
      <c r="B153" s="130"/>
      <c r="C153" s="445"/>
      <c r="D153" s="446"/>
      <c r="E153" s="131"/>
      <c r="F153" s="419"/>
      <c r="G153" s="420"/>
      <c r="I153" s="276"/>
      <c r="J153" s="278"/>
      <c r="K153" s="278" t="s">
        <v>187</v>
      </c>
      <c r="L153" s="319">
        <f>K109</f>
        <v>0</v>
      </c>
      <c r="M153" s="278">
        <v>8</v>
      </c>
      <c r="N153" s="319">
        <f t="shared" si="14"/>
        <v>0</v>
      </c>
      <c r="O153" s="278" t="str">
        <f t="shared" si="15"/>
        <v>Lave-linge</v>
      </c>
      <c r="P153" s="278"/>
      <c r="Q153" s="320"/>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row>
    <row r="154" spans="1:38" ht="15.75" x14ac:dyDescent="0.3">
      <c r="A154" s="187"/>
      <c r="B154" s="136"/>
      <c r="C154" s="417"/>
      <c r="D154" s="418"/>
      <c r="E154" s="8"/>
      <c r="F154" s="389"/>
      <c r="G154" s="390"/>
      <c r="I154" s="276"/>
      <c r="J154" s="278"/>
      <c r="K154" s="278" t="s">
        <v>188</v>
      </c>
      <c r="L154" s="319">
        <f>K121</f>
        <v>0</v>
      </c>
      <c r="M154" s="278"/>
      <c r="N154" s="319"/>
      <c r="O154" s="278"/>
      <c r="P154" s="278"/>
      <c r="Q154" s="278"/>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row>
    <row r="155" spans="1:38" ht="15.75" x14ac:dyDescent="0.3">
      <c r="A155" s="187"/>
      <c r="B155" s="136"/>
      <c r="C155" s="417"/>
      <c r="D155" s="418"/>
      <c r="E155" s="8"/>
      <c r="F155" s="429"/>
      <c r="G155" s="430"/>
      <c r="I155" s="276"/>
      <c r="J155" s="276"/>
      <c r="K155" s="276"/>
      <c r="L155" s="276"/>
      <c r="M155" s="278"/>
      <c r="N155" s="278"/>
      <c r="O155" s="278"/>
      <c r="P155" s="278"/>
      <c r="Q155" s="278"/>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row>
    <row r="156" spans="1:38" ht="15.75" x14ac:dyDescent="0.3">
      <c r="A156" s="187"/>
      <c r="B156" s="136"/>
      <c r="C156" s="417"/>
      <c r="D156" s="418"/>
      <c r="E156" s="8"/>
      <c r="F156" s="429"/>
      <c r="G156" s="430"/>
      <c r="I156" s="276"/>
      <c r="J156" s="278"/>
      <c r="K156" s="321" t="s">
        <v>283</v>
      </c>
      <c r="L156" s="319">
        <f>SUM(L146:L153)</f>
        <v>0</v>
      </c>
      <c r="M156" s="278" t="s">
        <v>189</v>
      </c>
      <c r="N156" s="278"/>
      <c r="O156" s="278"/>
      <c r="P156" s="278"/>
      <c r="Q156" s="278"/>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row>
    <row r="157" spans="1:38" ht="15.75" x14ac:dyDescent="0.3">
      <c r="A157" s="187"/>
      <c r="B157" s="136"/>
      <c r="C157" s="417"/>
      <c r="D157" s="418"/>
      <c r="E157" s="8"/>
      <c r="F157" s="429"/>
      <c r="G157" s="430"/>
      <c r="I157" s="276"/>
      <c r="J157" s="276"/>
      <c r="K157" s="321" t="s">
        <v>339</v>
      </c>
      <c r="L157" s="276">
        <v>2300</v>
      </c>
      <c r="M157" s="322" t="s">
        <v>190</v>
      </c>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row>
    <row r="158" spans="1:38" x14ac:dyDescent="0.25">
      <c r="A158" s="187"/>
      <c r="B158" s="136"/>
      <c r="C158" s="417"/>
      <c r="D158" s="418"/>
      <c r="E158" s="8"/>
      <c r="F158" s="429"/>
      <c r="G158" s="430"/>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276"/>
      <c r="AJ158" s="276"/>
      <c r="AK158" s="276"/>
      <c r="AL158" s="276"/>
    </row>
    <row r="159" spans="1:38" x14ac:dyDescent="0.25">
      <c r="A159" s="187"/>
      <c r="B159" s="136"/>
      <c r="C159" s="417"/>
      <c r="D159" s="418"/>
      <c r="E159" s="8"/>
      <c r="F159" s="429"/>
      <c r="G159" s="430"/>
      <c r="I159" s="276"/>
      <c r="J159" s="276"/>
      <c r="K159" s="276" t="s">
        <v>264</v>
      </c>
      <c r="L159" s="276" t="s">
        <v>265</v>
      </c>
      <c r="M159" s="276"/>
      <c r="N159" s="276"/>
      <c r="O159" s="276"/>
      <c r="P159" s="276"/>
      <c r="Q159" s="276"/>
      <c r="R159" s="276"/>
      <c r="S159" s="276"/>
      <c r="T159" s="276"/>
      <c r="U159" s="276"/>
      <c r="V159" s="276"/>
      <c r="W159" s="276"/>
      <c r="X159" s="276"/>
      <c r="Y159" s="276"/>
      <c r="Z159" s="276"/>
      <c r="AA159" s="276"/>
      <c r="AB159" s="276"/>
      <c r="AC159" s="276"/>
      <c r="AD159" s="276"/>
      <c r="AE159" s="276"/>
      <c r="AF159" s="276"/>
      <c r="AG159" s="276"/>
      <c r="AH159" s="276"/>
      <c r="AI159" s="276"/>
      <c r="AJ159" s="276"/>
      <c r="AK159" s="276"/>
      <c r="AL159" s="276"/>
    </row>
    <row r="160" spans="1:38" x14ac:dyDescent="0.25">
      <c r="A160" s="187"/>
      <c r="B160" s="136"/>
      <c r="C160" s="417"/>
      <c r="D160" s="418"/>
      <c r="E160" s="8"/>
      <c r="F160" s="429"/>
      <c r="G160" s="430"/>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276"/>
      <c r="AJ160" s="276"/>
      <c r="AK160" s="276"/>
      <c r="AL160" s="276"/>
    </row>
    <row r="161" spans="1:43" x14ac:dyDescent="0.25">
      <c r="A161" s="187"/>
      <c r="B161" s="136"/>
      <c r="C161" s="417"/>
      <c r="D161" s="418"/>
      <c r="E161" s="8"/>
      <c r="F161" s="429"/>
      <c r="G161" s="430"/>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row>
    <row r="162" spans="1:43" x14ac:dyDescent="0.25">
      <c r="A162" s="187"/>
      <c r="B162" s="136"/>
      <c r="C162" s="417"/>
      <c r="D162" s="418"/>
      <c r="E162" s="8"/>
      <c r="F162" s="429"/>
      <c r="G162" s="430"/>
    </row>
    <row r="163" spans="1:43" x14ac:dyDescent="0.25">
      <c r="A163" s="187"/>
      <c r="B163" s="136"/>
      <c r="C163" s="417"/>
      <c r="D163" s="418"/>
      <c r="E163" s="8"/>
      <c r="F163" s="429"/>
      <c r="G163" s="430"/>
    </row>
    <row r="164" spans="1:43" s="193" customFormat="1" x14ac:dyDescent="0.25">
      <c r="A164" s="187"/>
      <c r="B164" s="136"/>
      <c r="C164" s="417"/>
      <c r="D164" s="418"/>
      <c r="E164" s="8"/>
      <c r="F164" s="429"/>
      <c r="G164" s="430"/>
      <c r="H164" s="147"/>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c r="AI164" s="323"/>
      <c r="AJ164" s="323"/>
      <c r="AK164" s="323"/>
      <c r="AL164" s="323"/>
      <c r="AM164" s="323"/>
      <c r="AN164" s="323"/>
      <c r="AO164" s="323"/>
      <c r="AP164" s="323"/>
      <c r="AQ164" s="323"/>
    </row>
    <row r="165" spans="1:43" x14ac:dyDescent="0.25">
      <c r="A165" s="187"/>
      <c r="B165" s="136"/>
      <c r="C165" s="417"/>
      <c r="D165" s="418"/>
      <c r="E165" s="8"/>
      <c r="F165" s="429"/>
      <c r="G165" s="430"/>
    </row>
    <row r="166" spans="1:43" x14ac:dyDescent="0.25">
      <c r="A166" s="187"/>
      <c r="B166" s="136"/>
      <c r="C166" s="417"/>
      <c r="D166" s="418"/>
      <c r="E166" s="8"/>
      <c r="F166" s="429"/>
      <c r="G166" s="430"/>
    </row>
    <row r="167" spans="1:43" x14ac:dyDescent="0.25">
      <c r="A167" s="187"/>
      <c r="B167" s="136"/>
      <c r="C167" s="417"/>
      <c r="D167" s="418"/>
      <c r="E167" s="8"/>
      <c r="F167" s="429"/>
      <c r="G167" s="430"/>
    </row>
    <row r="168" spans="1:43" x14ac:dyDescent="0.25">
      <c r="A168" s="187"/>
      <c r="B168" s="136"/>
      <c r="C168" s="417"/>
      <c r="D168" s="418"/>
      <c r="E168" s="8"/>
      <c r="F168" s="429"/>
      <c r="G168" s="430"/>
    </row>
    <row r="169" spans="1:43" x14ac:dyDescent="0.25">
      <c r="A169" s="187"/>
      <c r="B169" s="136"/>
      <c r="C169" s="417"/>
      <c r="D169" s="418"/>
      <c r="E169" s="8"/>
      <c r="F169" s="429"/>
      <c r="G169" s="430"/>
    </row>
    <row r="170" spans="1:43" x14ac:dyDescent="0.25">
      <c r="A170" s="187"/>
      <c r="B170" s="134"/>
      <c r="C170" s="417"/>
      <c r="D170" s="418"/>
      <c r="E170" s="132"/>
      <c r="F170" s="395"/>
      <c r="G170" s="396"/>
    </row>
    <row r="171" spans="1:43" x14ac:dyDescent="0.25">
      <c r="B171" s="133"/>
      <c r="C171" s="387"/>
      <c r="D171" s="388"/>
      <c r="E171" s="8"/>
      <c r="F171" s="389"/>
      <c r="G171" s="390"/>
    </row>
    <row r="172" spans="1:43" x14ac:dyDescent="0.25">
      <c r="B172" s="10"/>
      <c r="C172" s="391"/>
      <c r="D172" s="392"/>
      <c r="E172" s="127"/>
      <c r="F172" s="381"/>
      <c r="G172" s="382"/>
    </row>
    <row r="173" spans="1:43" ht="31.5" customHeight="1" x14ac:dyDescent="0.25"/>
    <row r="180" spans="1:6" ht="15.75" x14ac:dyDescent="0.25">
      <c r="B180" s="161" t="s">
        <v>76</v>
      </c>
      <c r="C180" s="401"/>
      <c r="D180" s="402"/>
    </row>
    <row r="181" spans="1:6" ht="15.75" x14ac:dyDescent="0.25">
      <c r="B181" s="198" t="s">
        <v>77</v>
      </c>
      <c r="C181" s="455"/>
      <c r="D181" s="456"/>
    </row>
    <row r="186" spans="1:6" ht="31.5" customHeight="1" x14ac:dyDescent="0.25">
      <c r="A186" s="187"/>
      <c r="B186" s="199" t="s">
        <v>78</v>
      </c>
      <c r="C186" s="457" t="s">
        <v>195</v>
      </c>
      <c r="D186" s="458"/>
      <c r="E186" s="336" t="s">
        <v>324</v>
      </c>
      <c r="F186" s="337"/>
    </row>
    <row r="187" spans="1:6" x14ac:dyDescent="0.25">
      <c r="A187" s="187"/>
      <c r="B187" s="200" t="s">
        <v>308</v>
      </c>
      <c r="C187" s="338">
        <v>5</v>
      </c>
      <c r="D187" s="339"/>
      <c r="E187" s="425">
        <v>1.3888888888888888E-2</v>
      </c>
      <c r="F187" s="426"/>
    </row>
    <row r="188" spans="1:6" x14ac:dyDescent="0.25">
      <c r="A188" s="187"/>
      <c r="B188" s="103"/>
      <c r="C188" s="427"/>
      <c r="D188" s="428"/>
      <c r="E188" s="419"/>
      <c r="F188" s="420"/>
    </row>
    <row r="189" spans="1:6" x14ac:dyDescent="0.25">
      <c r="A189" s="187"/>
      <c r="B189" s="104"/>
      <c r="C189" s="421"/>
      <c r="D189" s="422"/>
      <c r="E189" s="395"/>
      <c r="F189" s="396"/>
    </row>
    <row r="190" spans="1:6" x14ac:dyDescent="0.25">
      <c r="A190" s="187"/>
      <c r="B190" s="104"/>
      <c r="C190" s="421"/>
      <c r="D190" s="422"/>
      <c r="E190" s="395"/>
      <c r="F190" s="396"/>
    </row>
    <row r="191" spans="1:6" x14ac:dyDescent="0.25">
      <c r="A191" s="187"/>
      <c r="B191" s="104"/>
      <c r="C191" s="421"/>
      <c r="D191" s="422"/>
      <c r="E191" s="395"/>
      <c r="F191" s="396"/>
    </row>
    <row r="192" spans="1:6" x14ac:dyDescent="0.25">
      <c r="A192" s="187"/>
      <c r="B192" s="104"/>
      <c r="C192" s="421"/>
      <c r="D192" s="422"/>
      <c r="E192" s="395"/>
      <c r="F192" s="396"/>
    </row>
    <row r="193" spans="1:6" x14ac:dyDescent="0.25">
      <c r="A193" s="187"/>
      <c r="B193" s="104"/>
      <c r="C193" s="421"/>
      <c r="D193" s="422"/>
      <c r="E193" s="395"/>
      <c r="F193" s="396"/>
    </row>
    <row r="194" spans="1:6" x14ac:dyDescent="0.25">
      <c r="A194" s="187"/>
      <c r="B194" s="105"/>
      <c r="C194" s="423"/>
      <c r="D194" s="424"/>
      <c r="E194" s="381"/>
      <c r="F194" s="382"/>
    </row>
    <row r="196" spans="1:6" x14ac:dyDescent="0.25">
      <c r="B196" s="201" t="s">
        <v>85</v>
      </c>
    </row>
    <row r="198" spans="1:6" ht="31.5" customHeight="1" x14ac:dyDescent="0.25">
      <c r="B198" s="336" t="s">
        <v>316</v>
      </c>
      <c r="C198" s="337"/>
      <c r="D198" s="135"/>
    </row>
    <row r="199" spans="1:6" x14ac:dyDescent="0.25">
      <c r="C199" s="202"/>
      <c r="D199" s="202"/>
    </row>
    <row r="200" spans="1:6" ht="15.75" x14ac:dyDescent="0.25">
      <c r="B200" s="203" t="s">
        <v>293</v>
      </c>
      <c r="C200" s="202"/>
      <c r="D200" s="189"/>
      <c r="E200" s="146"/>
    </row>
    <row r="221" spans="9:43" s="205" customFormat="1" x14ac:dyDescent="0.25">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4"/>
      <c r="AP221" s="204"/>
      <c r="AQ221" s="204"/>
    </row>
    <row r="222" spans="9:43" s="205" customFormat="1" x14ac:dyDescent="0.25">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AL222" s="204"/>
      <c r="AM222" s="204"/>
      <c r="AN222" s="204"/>
      <c r="AO222" s="204"/>
      <c r="AP222" s="204"/>
      <c r="AQ222" s="204"/>
    </row>
    <row r="223" spans="9:43" s="205" customFormat="1" x14ac:dyDescent="0.25">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4"/>
      <c r="AL223" s="204"/>
      <c r="AM223" s="204"/>
      <c r="AN223" s="204"/>
      <c r="AO223" s="204"/>
      <c r="AP223" s="204"/>
      <c r="AQ223" s="204"/>
    </row>
    <row r="224" spans="9:43" s="205" customFormat="1" x14ac:dyDescent="0.25">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c r="AM224" s="204"/>
      <c r="AN224" s="204"/>
      <c r="AO224" s="204"/>
      <c r="AP224" s="204"/>
      <c r="AQ224" s="204"/>
    </row>
    <row r="225" spans="9:43" s="205" customFormat="1" x14ac:dyDescent="0.25">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c r="AM225" s="204"/>
      <c r="AN225" s="204"/>
      <c r="AO225" s="204"/>
      <c r="AP225" s="204"/>
      <c r="AQ225" s="204"/>
    </row>
  </sheetData>
  <sheetProtection algorithmName="SHA-512" hashValue="e4kBrmECccwRyj6oCpN2qe4wVIM39VnLfLUmIC5N2iz/H+lKMtB1fzJF8wLFJ3tPa9szZX+6+JPg7Ek9Q6G/cQ==" saltValue="AGqbx8muLOYKMsVNPTyMnQ==" spinCount="100000" sheet="1" objects="1" scenarios="1" selectLockedCells="1"/>
  <mergeCells count="247">
    <mergeCell ref="B20:G20"/>
    <mergeCell ref="A111:B111"/>
    <mergeCell ref="A112:B112"/>
    <mergeCell ref="A109:B109"/>
    <mergeCell ref="E121:F121"/>
    <mergeCell ref="C118:D118"/>
    <mergeCell ref="C109:D109"/>
    <mergeCell ref="A110:B110"/>
    <mergeCell ref="C112:D112"/>
    <mergeCell ref="C110:D110"/>
    <mergeCell ref="E110:F110"/>
    <mergeCell ref="E118:F118"/>
    <mergeCell ref="A121:B121"/>
    <mergeCell ref="D24:F24"/>
    <mergeCell ref="D25:F25"/>
    <mergeCell ref="D26:F26"/>
    <mergeCell ref="D27:F27"/>
    <mergeCell ref="D28:F28"/>
    <mergeCell ref="D29:F29"/>
    <mergeCell ref="A64:B64"/>
    <mergeCell ref="A65:B65"/>
    <mergeCell ref="A66:B66"/>
    <mergeCell ref="C64:D64"/>
    <mergeCell ref="E64:F64"/>
    <mergeCell ref="A60:H60"/>
    <mergeCell ref="C61:D61"/>
    <mergeCell ref="E61:F61"/>
    <mergeCell ref="G61:H61"/>
    <mergeCell ref="A61:B61"/>
    <mergeCell ref="E34:F35"/>
    <mergeCell ref="A77:B77"/>
    <mergeCell ref="A78:B78"/>
    <mergeCell ref="A79:B79"/>
    <mergeCell ref="A62:B62"/>
    <mergeCell ref="C62:D62"/>
    <mergeCell ref="E62:F62"/>
    <mergeCell ref="G62:H62"/>
    <mergeCell ref="A75:B75"/>
    <mergeCell ref="C75:D75"/>
    <mergeCell ref="E75:F75"/>
    <mergeCell ref="G75:H75"/>
    <mergeCell ref="G64:H64"/>
    <mergeCell ref="A67:B67"/>
    <mergeCell ref="C67:D67"/>
    <mergeCell ref="E67:F67"/>
    <mergeCell ref="E65:F65"/>
    <mergeCell ref="G65:H65"/>
    <mergeCell ref="C63:D63"/>
    <mergeCell ref="E63:F63"/>
    <mergeCell ref="G63:H63"/>
    <mergeCell ref="A63:B63"/>
    <mergeCell ref="G67:H67"/>
    <mergeCell ref="A68:B68"/>
    <mergeCell ref="C68:D68"/>
    <mergeCell ref="A108:G108"/>
    <mergeCell ref="C66:D66"/>
    <mergeCell ref="E66:F66"/>
    <mergeCell ref="G66:H66"/>
    <mergeCell ref="A76:B76"/>
    <mergeCell ref="A104:B104"/>
    <mergeCell ref="A98:B98"/>
    <mergeCell ref="C98:D98"/>
    <mergeCell ref="E98:F98"/>
    <mergeCell ref="A102:G102"/>
    <mergeCell ref="A100:B100"/>
    <mergeCell ref="A99:B99"/>
    <mergeCell ref="E97:F97"/>
    <mergeCell ref="E103:F103"/>
    <mergeCell ref="E83:F83"/>
    <mergeCell ref="A87:B87"/>
    <mergeCell ref="E87:F87"/>
    <mergeCell ref="G87:H87"/>
    <mergeCell ref="K62:L62"/>
    <mergeCell ref="E100:F100"/>
    <mergeCell ref="C111:D111"/>
    <mergeCell ref="C181:D181"/>
    <mergeCell ref="C186:D186"/>
    <mergeCell ref="F161:G161"/>
    <mergeCell ref="F162:G162"/>
    <mergeCell ref="F163:G163"/>
    <mergeCell ref="F164:G164"/>
    <mergeCell ref="F165:G165"/>
    <mergeCell ref="C180:D180"/>
    <mergeCell ref="F169:G169"/>
    <mergeCell ref="C79:D79"/>
    <mergeCell ref="E79:F79"/>
    <mergeCell ref="G79:H79"/>
    <mergeCell ref="C76:D76"/>
    <mergeCell ref="E76:F76"/>
    <mergeCell ref="G76:H76"/>
    <mergeCell ref="C77:D77"/>
    <mergeCell ref="G82:H82"/>
    <mergeCell ref="C83:D83"/>
    <mergeCell ref="C104:D104"/>
    <mergeCell ref="E104:F104"/>
    <mergeCell ref="G83:H83"/>
    <mergeCell ref="P64:S65"/>
    <mergeCell ref="J70:K70"/>
    <mergeCell ref="L70:M70"/>
    <mergeCell ref="N74:T75"/>
    <mergeCell ref="J114:L115"/>
    <mergeCell ref="C99:D99"/>
    <mergeCell ref="C100:D100"/>
    <mergeCell ref="E99:F99"/>
    <mergeCell ref="E77:F77"/>
    <mergeCell ref="G77:H77"/>
    <mergeCell ref="G81:H81"/>
    <mergeCell ref="A96:G96"/>
    <mergeCell ref="A106:B106"/>
    <mergeCell ref="C105:D105"/>
    <mergeCell ref="C65:D65"/>
    <mergeCell ref="C84:D84"/>
    <mergeCell ref="E84:F84"/>
    <mergeCell ref="G84:H84"/>
    <mergeCell ref="C85:D85"/>
    <mergeCell ref="E78:F78"/>
    <mergeCell ref="G78:H78"/>
    <mergeCell ref="A105:B105"/>
    <mergeCell ref="A103:B103"/>
    <mergeCell ref="C80:D80"/>
    <mergeCell ref="C87:D87"/>
    <mergeCell ref="C82:D82"/>
    <mergeCell ref="C103:D103"/>
    <mergeCell ref="C88:D88"/>
    <mergeCell ref="E88:F88"/>
    <mergeCell ref="C166:D166"/>
    <mergeCell ref="C136:D136"/>
    <mergeCell ref="E136:F136"/>
    <mergeCell ref="C133:D133"/>
    <mergeCell ref="E133:F133"/>
    <mergeCell ref="F155:G155"/>
    <mergeCell ref="F156:G156"/>
    <mergeCell ref="F157:G157"/>
    <mergeCell ref="F158:G158"/>
    <mergeCell ref="F159:G159"/>
    <mergeCell ref="C152:D152"/>
    <mergeCell ref="F166:G166"/>
    <mergeCell ref="F160:G160"/>
    <mergeCell ref="F151:G151"/>
    <mergeCell ref="F153:G153"/>
    <mergeCell ref="F154:G154"/>
    <mergeCell ref="C151:D151"/>
    <mergeCell ref="C153:D153"/>
    <mergeCell ref="C154:D154"/>
    <mergeCell ref="C155:D155"/>
    <mergeCell ref="C156:D156"/>
    <mergeCell ref="C157:D157"/>
    <mergeCell ref="C158:D158"/>
    <mergeCell ref="C165:D165"/>
    <mergeCell ref="A135:B135"/>
    <mergeCell ref="A120:B120"/>
    <mergeCell ref="A117:G117"/>
    <mergeCell ref="A132:G132"/>
    <mergeCell ref="C159:D159"/>
    <mergeCell ref="C160:D160"/>
    <mergeCell ref="C163:D163"/>
    <mergeCell ref="C164:D164"/>
    <mergeCell ref="A136:B136"/>
    <mergeCell ref="F152:G152"/>
    <mergeCell ref="C161:D161"/>
    <mergeCell ref="C162:D162"/>
    <mergeCell ref="A119:B119"/>
    <mergeCell ref="C119:D119"/>
    <mergeCell ref="E119:F119"/>
    <mergeCell ref="A134:B134"/>
    <mergeCell ref="C134:D134"/>
    <mergeCell ref="E134:F134"/>
    <mergeCell ref="E194:F194"/>
    <mergeCell ref="C167:D167"/>
    <mergeCell ref="C168:D168"/>
    <mergeCell ref="C169:D169"/>
    <mergeCell ref="C170:D170"/>
    <mergeCell ref="E186:F186"/>
    <mergeCell ref="E188:F188"/>
    <mergeCell ref="E189:F189"/>
    <mergeCell ref="E190:F190"/>
    <mergeCell ref="E191:F191"/>
    <mergeCell ref="C192:D192"/>
    <mergeCell ref="C193:D193"/>
    <mergeCell ref="C194:D194"/>
    <mergeCell ref="C187:D187"/>
    <mergeCell ref="E187:F187"/>
    <mergeCell ref="F170:G170"/>
    <mergeCell ref="C188:D188"/>
    <mergeCell ref="C189:D189"/>
    <mergeCell ref="C190:D190"/>
    <mergeCell ref="C191:D191"/>
    <mergeCell ref="F167:G167"/>
    <mergeCell ref="F168:G168"/>
    <mergeCell ref="E68:F68"/>
    <mergeCell ref="G68:H68"/>
    <mergeCell ref="A86:B86"/>
    <mergeCell ref="C86:D86"/>
    <mergeCell ref="E86:F86"/>
    <mergeCell ref="G86:H86"/>
    <mergeCell ref="C78:D78"/>
    <mergeCell ref="A73:H73"/>
    <mergeCell ref="C74:D74"/>
    <mergeCell ref="E74:F74"/>
    <mergeCell ref="G74:H74"/>
    <mergeCell ref="G80:H80"/>
    <mergeCell ref="A80:B80"/>
    <mergeCell ref="A81:B81"/>
    <mergeCell ref="A82:B82"/>
    <mergeCell ref="A83:B83"/>
    <mergeCell ref="A84:B84"/>
    <mergeCell ref="A85:B85"/>
    <mergeCell ref="C81:D81"/>
    <mergeCell ref="E81:F81"/>
    <mergeCell ref="E80:F80"/>
    <mergeCell ref="E85:F85"/>
    <mergeCell ref="G85:H85"/>
    <mergeCell ref="E82:F82"/>
    <mergeCell ref="G88:H88"/>
    <mergeCell ref="A89:B89"/>
    <mergeCell ref="C89:D89"/>
    <mergeCell ref="E89:F89"/>
    <mergeCell ref="G89:H89"/>
    <mergeCell ref="A90:B90"/>
    <mergeCell ref="C90:D90"/>
    <mergeCell ref="E90:F90"/>
    <mergeCell ref="G90:H90"/>
    <mergeCell ref="A88:B88"/>
    <mergeCell ref="B198:C198"/>
    <mergeCell ref="A91:B91"/>
    <mergeCell ref="C91:D91"/>
    <mergeCell ref="E91:F91"/>
    <mergeCell ref="G91:H91"/>
    <mergeCell ref="C171:D171"/>
    <mergeCell ref="F171:G171"/>
    <mergeCell ref="C172:D172"/>
    <mergeCell ref="F172:G172"/>
    <mergeCell ref="E106:F106"/>
    <mergeCell ref="E192:F192"/>
    <mergeCell ref="E193:F193"/>
    <mergeCell ref="E111:F111"/>
    <mergeCell ref="E112:F112"/>
    <mergeCell ref="C135:D135"/>
    <mergeCell ref="E135:F135"/>
    <mergeCell ref="C120:D120"/>
    <mergeCell ref="E120:F120"/>
    <mergeCell ref="C121:D121"/>
    <mergeCell ref="A97:B97"/>
    <mergeCell ref="C97:D97"/>
    <mergeCell ref="E109:F109"/>
    <mergeCell ref="C106:D106"/>
    <mergeCell ref="E105:F105"/>
  </mergeCells>
  <conditionalFormatting sqref="N132:N143">
    <cfRule type="expression" dxfId="9" priority="1">
      <formula>XEV131="Chasse d'eau"</formula>
    </cfRule>
  </conditionalFormatting>
  <dataValidations count="14">
    <dataValidation type="list" allowBlank="1" showInputMessage="1" showErrorMessage="1" sqref="M113:M115">
      <formula1>$M$161:$U$161</formula1>
    </dataValidation>
    <dataValidation type="list" allowBlank="1" showInputMessage="1" showErrorMessage="1" error="La saisie manuelle n'est pas disponible sur cette case" sqref="A120:B121">
      <formula1>$J$60:$M$60</formula1>
    </dataValidation>
    <dataValidation type="list" allowBlank="1" showInputMessage="1" showErrorMessage="1" error="La saisie manuelle n'est pas disponible sur cette case" sqref="A135:B136">
      <formula1>congel</formula1>
    </dataValidation>
    <dataValidation type="list" allowBlank="1" showInputMessage="1" showErrorMessage="1" error="La saisie manuelle n'est pas disponible sur cette case" sqref="E32">
      <formula1>mois</formula1>
    </dataValidation>
    <dataValidation type="list" allowBlank="1" showInputMessage="1" showErrorMessage="1" error="La saisie manuelle n'est pas disponible sur cette case" sqref="E33">
      <formula1>année</formula1>
    </dataValidation>
    <dataValidation type="list" allowBlank="1" showInputMessage="1" sqref="B153:B172">
      <formula1>pièces</formula1>
    </dataValidation>
    <dataValidation type="list" allowBlank="1" showInputMessage="1" showErrorMessage="1" sqref="B195">
      <formula1>robinet</formula1>
    </dataValidation>
    <dataValidation type="list" allowBlank="1" showInputMessage="1" showErrorMessage="1" sqref="E200">
      <formula1>$K$159:$L$159</formula1>
    </dataValidation>
    <dataValidation type="list" allowBlank="1" showInputMessage="1" sqref="A63:B68">
      <formula1>Ecrans</formula1>
    </dataValidation>
    <dataValidation type="list" allowBlank="1" showInputMessage="1" sqref="A76:B91">
      <formula1>$O$45:$AB$45</formula1>
    </dataValidation>
    <dataValidation type="list" allowBlank="1" showInputMessage="1" showErrorMessage="1" error="La saisie manuelle n'est pas possible sur cette case" sqref="C153:D172">
      <formula1>ampoules</formula1>
    </dataValidation>
    <dataValidation type="list" allowBlank="1" showInputMessage="1" sqref="B188:B194">
      <formula1>robinet</formula1>
    </dataValidation>
    <dataValidation type="time" allowBlank="1" showInputMessage="1" showErrorMessage="1" error="Saisissez au format hh:mm" sqref="C63:D68 F153:G172 E188:F194">
      <formula1>0</formula1>
      <formula2>0.999305555555556</formula2>
    </dataValidation>
    <dataValidation type="time" allowBlank="1" showInputMessage="1" showErrorMessage="1" error="Saisissez au format hh:mm" sqref="C76:D91">
      <formula1>0</formula1>
      <formula2>0.999305555555556</formula2>
    </dataValidation>
  </dataValidations>
  <hyperlinks>
    <hyperlink ref="K32" r:id="rId1"/>
  </hyperlinks>
  <printOptions horizontalCentered="1"/>
  <pageMargins left="0" right="0" top="0.39370078740157483" bottom="0.33333333333333331" header="0" footer="0"/>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S770"/>
  <sheetViews>
    <sheetView showGridLines="0" zoomScaleNormal="100" zoomScaleSheetLayoutView="100" workbookViewId="0">
      <selection activeCell="I225" sqref="I225"/>
    </sheetView>
  </sheetViews>
  <sheetFormatPr baseColWidth="10" defaultColWidth="11.375" defaultRowHeight="12.75" x14ac:dyDescent="0.2"/>
  <cols>
    <col min="1" max="1" width="5.75" style="15" customWidth="1"/>
    <col min="2" max="2" width="5.125" style="15" customWidth="1"/>
    <col min="3" max="4" width="7" style="15" customWidth="1"/>
    <col min="5" max="5" width="8.875" style="15" customWidth="1"/>
    <col min="6" max="6" width="7" style="15" customWidth="1"/>
    <col min="7" max="7" width="7.875" style="15" bestFit="1" customWidth="1"/>
    <col min="8" max="8" width="7.75" style="15" customWidth="1"/>
    <col min="9" max="9" width="10.875" style="15" customWidth="1"/>
    <col min="10" max="10" width="7.75" style="15" customWidth="1"/>
    <col min="11" max="11" width="3.75" style="15" customWidth="1"/>
    <col min="12" max="12" width="6" style="15" bestFit="1" customWidth="1"/>
    <col min="13" max="13" width="9.375" style="15" customWidth="1"/>
    <col min="14" max="14" width="11.375" style="15"/>
    <col min="15" max="15" width="10.75" style="15" customWidth="1"/>
    <col min="16" max="19" width="7.75" style="15" customWidth="1"/>
    <col min="20" max="20" width="3.25" style="14" customWidth="1"/>
    <col min="21" max="27" width="11.375" style="14" customWidth="1"/>
    <col min="28" max="28" width="6.625" style="14" customWidth="1"/>
    <col min="29" max="31" width="11.375" style="14" customWidth="1"/>
    <col min="32" max="54" width="11.375" style="14"/>
    <col min="55" max="16384" width="11.375" style="15"/>
  </cols>
  <sheetData>
    <row r="1" spans="1:112" x14ac:dyDescent="0.2">
      <c r="A1" s="11"/>
      <c r="B1" s="11"/>
      <c r="C1" s="11"/>
      <c r="D1" s="11"/>
      <c r="E1" s="11"/>
      <c r="F1" s="11"/>
      <c r="G1" s="11"/>
      <c r="H1" s="11"/>
      <c r="I1" s="11"/>
      <c r="J1" s="11"/>
      <c r="K1" s="11"/>
      <c r="L1" s="11"/>
      <c r="M1" s="11"/>
      <c r="N1" s="11"/>
      <c r="O1" s="11"/>
      <c r="P1" s="11"/>
      <c r="Q1" s="11"/>
      <c r="R1" s="11"/>
      <c r="S1" s="11"/>
      <c r="T1" s="12"/>
      <c r="U1" s="13"/>
      <c r="V1" s="13"/>
      <c r="W1" s="13"/>
      <c r="X1" s="13"/>
      <c r="Y1" s="13"/>
      <c r="Z1" s="13"/>
      <c r="AA1" s="13"/>
      <c r="AB1" s="13"/>
      <c r="AC1" s="13"/>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row>
    <row r="2" spans="1:112" x14ac:dyDescent="0.2">
      <c r="A2" s="11"/>
      <c r="B2" s="11"/>
      <c r="C2" s="11"/>
      <c r="D2" s="11"/>
      <c r="E2" s="11"/>
      <c r="F2" s="11"/>
      <c r="G2" s="11"/>
      <c r="H2" s="11"/>
      <c r="I2" s="11"/>
      <c r="J2" s="11"/>
      <c r="K2" s="11"/>
      <c r="L2" s="11"/>
      <c r="M2" s="11"/>
      <c r="N2" s="11"/>
      <c r="O2" s="11"/>
      <c r="P2" s="11"/>
      <c r="Q2" s="11"/>
      <c r="R2" s="11"/>
      <c r="S2" s="11"/>
      <c r="T2" s="12"/>
      <c r="U2" s="13"/>
      <c r="V2" s="13"/>
      <c r="W2" s="13"/>
      <c r="X2" s="13"/>
      <c r="Y2" s="13"/>
      <c r="Z2" s="13"/>
      <c r="AA2" s="13"/>
      <c r="AB2" s="13"/>
      <c r="AC2" s="13"/>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row>
    <row r="3" spans="1:112" x14ac:dyDescent="0.2">
      <c r="A3" s="11"/>
      <c r="B3" s="11"/>
      <c r="C3" s="11"/>
      <c r="D3" s="11"/>
      <c r="E3" s="11"/>
      <c r="F3" s="11"/>
      <c r="G3" s="11"/>
      <c r="H3" s="11"/>
      <c r="I3" s="11"/>
      <c r="J3" s="11"/>
      <c r="K3" s="11"/>
      <c r="L3" s="11"/>
      <c r="M3" s="11"/>
      <c r="N3" s="11"/>
      <c r="O3" s="11"/>
      <c r="P3" s="11"/>
      <c r="Q3" s="11"/>
      <c r="R3" s="11"/>
      <c r="S3" s="11"/>
      <c r="T3" s="12"/>
      <c r="U3" s="13"/>
      <c r="V3" s="13"/>
      <c r="W3" s="13"/>
      <c r="X3" s="13"/>
      <c r="Y3" s="13"/>
      <c r="Z3" s="13"/>
      <c r="AA3" s="13"/>
      <c r="AB3" s="13"/>
      <c r="AC3" s="13"/>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row>
    <row r="4" spans="1:112" x14ac:dyDescent="0.2">
      <c r="A4" s="11"/>
      <c r="B4" s="11"/>
      <c r="C4" s="11"/>
      <c r="D4" s="11"/>
      <c r="E4" s="11"/>
      <c r="F4" s="11"/>
      <c r="G4" s="11"/>
      <c r="H4" s="11"/>
      <c r="I4" s="11"/>
      <c r="J4" s="11"/>
      <c r="K4" s="11"/>
      <c r="L4" s="11"/>
      <c r="M4" s="11"/>
      <c r="N4" s="11"/>
      <c r="O4" s="11"/>
      <c r="P4" s="11"/>
      <c r="Q4" s="11"/>
      <c r="R4" s="11"/>
      <c r="S4" s="11"/>
      <c r="T4" s="12"/>
      <c r="U4" s="13"/>
      <c r="V4" s="13"/>
      <c r="W4" s="13"/>
      <c r="X4" s="13"/>
      <c r="Y4" s="13"/>
      <c r="Z4" s="13"/>
      <c r="AA4" s="13"/>
      <c r="AB4" s="13"/>
      <c r="AC4" s="13"/>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row>
    <row r="5" spans="1:112" x14ac:dyDescent="0.2">
      <c r="A5" s="11"/>
      <c r="B5" s="11"/>
      <c r="C5" s="11"/>
      <c r="D5" s="11"/>
      <c r="E5" s="11"/>
      <c r="F5" s="11"/>
      <c r="G5" s="11"/>
      <c r="H5" s="11"/>
      <c r="I5" s="11"/>
      <c r="J5" s="11"/>
      <c r="K5" s="11"/>
      <c r="L5" s="11"/>
      <c r="M5" s="11"/>
      <c r="N5" s="11"/>
      <c r="O5" s="11"/>
      <c r="P5" s="11"/>
      <c r="Q5" s="11"/>
      <c r="R5" s="11"/>
      <c r="S5" s="11"/>
      <c r="T5" s="12"/>
      <c r="U5" s="13"/>
      <c r="V5" s="13"/>
      <c r="W5" s="13"/>
      <c r="X5" s="13"/>
      <c r="Y5" s="13"/>
      <c r="Z5" s="13"/>
      <c r="AA5" s="13"/>
      <c r="AB5" s="13"/>
      <c r="AC5" s="13"/>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row>
    <row r="6" spans="1:112" x14ac:dyDescent="0.2">
      <c r="A6" s="11"/>
      <c r="B6" s="11"/>
      <c r="C6" s="11"/>
      <c r="D6" s="11"/>
      <c r="E6" s="11"/>
      <c r="F6" s="11"/>
      <c r="G6" s="11"/>
      <c r="H6" s="11"/>
      <c r="I6" s="11"/>
      <c r="J6" s="11"/>
      <c r="K6" s="11"/>
      <c r="L6" s="11"/>
      <c r="M6" s="11"/>
      <c r="N6" s="11"/>
      <c r="O6" s="11"/>
      <c r="P6" s="11"/>
      <c r="Q6" s="11"/>
      <c r="R6" s="11"/>
      <c r="S6" s="11"/>
      <c r="T6" s="12"/>
      <c r="U6" s="13"/>
      <c r="V6" s="13"/>
      <c r="W6" s="13"/>
      <c r="X6" s="13"/>
      <c r="Y6" s="13"/>
      <c r="Z6" s="13"/>
      <c r="AA6" s="13"/>
      <c r="AB6" s="13"/>
      <c r="AC6" s="13"/>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row>
    <row r="7" spans="1:112" x14ac:dyDescent="0.2">
      <c r="A7" s="11"/>
      <c r="B7" s="11"/>
      <c r="C7" s="11"/>
      <c r="D7" s="11"/>
      <c r="E7" s="11"/>
      <c r="F7" s="11"/>
      <c r="G7" s="11"/>
      <c r="H7" s="11"/>
      <c r="I7" s="11"/>
      <c r="J7" s="11"/>
      <c r="K7" s="11"/>
      <c r="L7" s="11"/>
      <c r="M7" s="11"/>
      <c r="N7" s="11"/>
      <c r="O7" s="11"/>
      <c r="P7" s="11"/>
      <c r="Q7" s="11"/>
      <c r="R7" s="11"/>
      <c r="S7" s="11"/>
      <c r="T7" s="12"/>
      <c r="U7" s="13"/>
      <c r="V7" s="13"/>
      <c r="W7" s="13"/>
      <c r="X7" s="13"/>
      <c r="Y7" s="13"/>
      <c r="Z7" s="13"/>
      <c r="AA7" s="13"/>
      <c r="AB7" s="13"/>
      <c r="AC7" s="13"/>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row>
    <row r="8" spans="1:112" x14ac:dyDescent="0.2">
      <c r="A8" s="11"/>
      <c r="B8" s="11"/>
      <c r="C8" s="11"/>
      <c r="D8" s="11"/>
      <c r="E8" s="11"/>
      <c r="F8" s="11"/>
      <c r="G8" s="11"/>
      <c r="H8" s="11"/>
      <c r="I8" s="11"/>
      <c r="J8" s="11"/>
      <c r="K8" s="11"/>
      <c r="L8" s="11"/>
      <c r="M8" s="11"/>
      <c r="N8" s="11"/>
      <c r="O8" s="11"/>
      <c r="P8" s="11"/>
      <c r="Q8" s="11"/>
      <c r="R8" s="11"/>
      <c r="S8" s="11"/>
      <c r="T8" s="12"/>
      <c r="U8" s="13"/>
      <c r="V8" s="13"/>
      <c r="W8" s="13"/>
      <c r="X8" s="13"/>
      <c r="Y8" s="13"/>
      <c r="Z8" s="13"/>
      <c r="AA8" s="13"/>
      <c r="AB8" s="13"/>
      <c r="AC8" s="13"/>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row>
    <row r="9" spans="1:112" x14ac:dyDescent="0.2">
      <c r="A9" s="11"/>
      <c r="B9" s="11"/>
      <c r="C9" s="11"/>
      <c r="D9" s="11"/>
      <c r="E9" s="11"/>
      <c r="F9" s="11"/>
      <c r="G9" s="11"/>
      <c r="H9" s="11"/>
      <c r="I9" s="11"/>
      <c r="J9" s="11"/>
      <c r="K9" s="11"/>
      <c r="L9" s="11"/>
      <c r="M9" s="11"/>
      <c r="N9" s="11"/>
      <c r="O9" s="11"/>
      <c r="P9" s="11"/>
      <c r="Q9" s="11"/>
      <c r="R9" s="11"/>
      <c r="S9" s="11"/>
      <c r="T9" s="12"/>
      <c r="U9" s="13"/>
      <c r="V9" s="13"/>
      <c r="W9" s="13"/>
      <c r="X9" s="13"/>
      <c r="Y9" s="13"/>
      <c r="Z9" s="13"/>
      <c r="AA9" s="13"/>
      <c r="AB9" s="13"/>
      <c r="AC9" s="13"/>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row>
    <row r="10" spans="1:112" x14ac:dyDescent="0.2">
      <c r="A10" s="11"/>
      <c r="B10" s="11"/>
      <c r="C10" s="11"/>
      <c r="D10" s="11"/>
      <c r="E10" s="11"/>
      <c r="F10" s="11"/>
      <c r="G10" s="11"/>
      <c r="H10" s="11"/>
      <c r="I10" s="11"/>
      <c r="J10" s="11"/>
      <c r="K10" s="11"/>
      <c r="L10" s="11"/>
      <c r="M10" s="11"/>
      <c r="N10" s="11"/>
      <c r="O10" s="11"/>
      <c r="P10" s="11"/>
      <c r="Q10" s="11"/>
      <c r="R10" s="11"/>
      <c r="S10" s="11"/>
      <c r="T10" s="12"/>
      <c r="U10" s="13"/>
      <c r="V10" s="13"/>
      <c r="W10" s="13"/>
      <c r="X10" s="13"/>
      <c r="Y10" s="13"/>
      <c r="Z10" s="13"/>
      <c r="AA10" s="13"/>
      <c r="AB10" s="13"/>
      <c r="AC10" s="13"/>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row>
    <row r="11" spans="1:112" x14ac:dyDescent="0.2">
      <c r="A11" s="11"/>
      <c r="B11" s="11"/>
      <c r="C11" s="11"/>
      <c r="D11" s="11"/>
      <c r="E11" s="11"/>
      <c r="F11" s="11"/>
      <c r="G11" s="11"/>
      <c r="H11" s="11"/>
      <c r="I11" s="11"/>
      <c r="J11" s="11"/>
      <c r="K11" s="11"/>
      <c r="L11" s="11"/>
      <c r="M11" s="11"/>
      <c r="N11" s="11"/>
      <c r="O11" s="11"/>
      <c r="P11" s="11"/>
      <c r="Q11" s="11"/>
      <c r="R11" s="11"/>
      <c r="S11" s="11"/>
      <c r="T11" s="12"/>
      <c r="U11" s="13"/>
      <c r="V11" s="13"/>
      <c r="W11" s="13"/>
      <c r="X11" s="13"/>
      <c r="Y11" s="13"/>
      <c r="Z11" s="13"/>
      <c r="AA11" s="13"/>
      <c r="AB11" s="13"/>
      <c r="AC11" s="13"/>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row>
    <row r="12" spans="1:112" x14ac:dyDescent="0.2">
      <c r="A12" s="11"/>
      <c r="B12" s="11"/>
      <c r="C12" s="11"/>
      <c r="D12" s="11"/>
      <c r="E12" s="11"/>
      <c r="F12" s="11"/>
      <c r="G12" s="11"/>
      <c r="H12" s="11"/>
      <c r="I12" s="11"/>
      <c r="J12" s="11"/>
      <c r="K12" s="11"/>
      <c r="L12" s="11"/>
      <c r="M12" s="11"/>
      <c r="N12" s="11"/>
      <c r="O12" s="11"/>
      <c r="P12" s="11"/>
      <c r="Q12" s="11"/>
      <c r="R12" s="11"/>
      <c r="S12" s="11"/>
      <c r="T12" s="12"/>
      <c r="U12" s="13"/>
      <c r="V12" s="13"/>
      <c r="W12" s="13"/>
      <c r="X12" s="13"/>
      <c r="Y12" s="13"/>
      <c r="Z12" s="13"/>
      <c r="AA12" s="13"/>
      <c r="AB12" s="13"/>
      <c r="AC12" s="13"/>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row>
    <row r="13" spans="1:112" x14ac:dyDescent="0.2">
      <c r="A13" s="11"/>
      <c r="B13" s="11"/>
      <c r="C13" s="11"/>
      <c r="D13" s="11"/>
      <c r="E13" s="11"/>
      <c r="F13" s="11"/>
      <c r="G13" s="11"/>
      <c r="H13" s="11"/>
      <c r="I13" s="11"/>
      <c r="J13" s="11"/>
      <c r="K13" s="11"/>
      <c r="L13" s="11"/>
      <c r="M13" s="11"/>
      <c r="N13" s="11"/>
      <c r="O13" s="11"/>
      <c r="P13" s="11"/>
      <c r="Q13" s="11"/>
      <c r="R13" s="11"/>
      <c r="S13" s="11"/>
      <c r="T13" s="12"/>
      <c r="U13" s="13"/>
      <c r="V13" s="13"/>
      <c r="W13" s="13"/>
      <c r="X13" s="13"/>
      <c r="Y13" s="13"/>
      <c r="Z13" s="13"/>
      <c r="AA13" s="13"/>
      <c r="AB13" s="13"/>
      <c r="AC13" s="13"/>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row>
    <row r="14" spans="1:112" ht="12.75" customHeight="1" x14ac:dyDescent="0.2">
      <c r="A14" s="11"/>
      <c r="B14" s="11"/>
      <c r="C14" s="11"/>
      <c r="D14" s="11"/>
      <c r="E14" s="11"/>
      <c r="F14" s="11"/>
      <c r="G14" s="11"/>
      <c r="H14" s="11"/>
      <c r="I14" s="11"/>
      <c r="J14" s="11"/>
      <c r="K14" s="11"/>
      <c r="L14" s="11"/>
      <c r="M14" s="11"/>
      <c r="N14" s="11"/>
      <c r="O14" s="11"/>
      <c r="P14" s="11"/>
      <c r="Q14" s="11"/>
      <c r="R14" s="11"/>
      <c r="S14" s="11"/>
      <c r="T14" s="12"/>
      <c r="U14" s="13"/>
      <c r="V14" s="13"/>
      <c r="W14" s="13"/>
      <c r="X14" s="13"/>
      <c r="Y14" s="13"/>
      <c r="Z14" s="13"/>
      <c r="AA14" s="13"/>
      <c r="AB14" s="13"/>
      <c r="AC14" s="13"/>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row>
    <row r="15" spans="1:112" ht="12.75" customHeight="1" x14ac:dyDescent="0.2">
      <c r="A15" s="11"/>
      <c r="B15" s="11"/>
      <c r="C15" s="11"/>
      <c r="D15" s="11"/>
      <c r="E15" s="11"/>
      <c r="F15" s="11"/>
      <c r="G15" s="11"/>
      <c r="H15" s="11"/>
      <c r="I15" s="11"/>
      <c r="J15" s="11"/>
      <c r="K15" s="11"/>
      <c r="L15" s="11"/>
      <c r="M15" s="11"/>
      <c r="N15" s="11"/>
      <c r="O15" s="11"/>
      <c r="P15" s="11"/>
      <c r="Q15" s="11"/>
      <c r="R15" s="11"/>
      <c r="S15" s="11"/>
      <c r="T15" s="12"/>
      <c r="U15" s="13"/>
      <c r="V15" s="13"/>
      <c r="W15" s="13"/>
      <c r="X15" s="13"/>
      <c r="Y15" s="13"/>
      <c r="Z15" s="13"/>
      <c r="AA15" s="13"/>
      <c r="AB15" s="13"/>
      <c r="AC15" s="13"/>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row>
    <row r="16" spans="1:112" ht="12.75" customHeight="1" x14ac:dyDescent="0.2">
      <c r="A16" s="11"/>
      <c r="B16" s="11"/>
      <c r="C16" s="11"/>
      <c r="D16" s="11"/>
      <c r="E16" s="11"/>
      <c r="F16" s="11"/>
      <c r="G16" s="11"/>
      <c r="H16" s="11"/>
      <c r="I16" s="11"/>
      <c r="J16" s="11"/>
      <c r="K16" s="11"/>
      <c r="L16" s="11"/>
      <c r="M16" s="11"/>
      <c r="N16" s="11"/>
      <c r="O16" s="11"/>
      <c r="P16" s="11"/>
      <c r="Q16" s="11"/>
      <c r="R16" s="11"/>
      <c r="S16" s="11"/>
      <c r="T16" s="12"/>
      <c r="U16" s="13"/>
      <c r="V16" s="13"/>
      <c r="W16" s="13"/>
      <c r="X16" s="13"/>
      <c r="Y16" s="13"/>
      <c r="Z16" s="13"/>
      <c r="AA16" s="13"/>
      <c r="AB16" s="13"/>
      <c r="AC16" s="13"/>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row>
    <row r="17" spans="1:112" ht="12.75" customHeight="1" x14ac:dyDescent="0.2">
      <c r="A17" s="11"/>
      <c r="B17" s="11"/>
      <c r="C17" s="11"/>
      <c r="D17" s="11"/>
      <c r="E17" s="11"/>
      <c r="F17" s="11"/>
      <c r="G17" s="11"/>
      <c r="H17" s="11"/>
      <c r="I17" s="11"/>
      <c r="J17" s="11"/>
      <c r="K17" s="11"/>
      <c r="L17" s="11"/>
      <c r="M17" s="11"/>
      <c r="N17" s="11"/>
      <c r="O17" s="11"/>
      <c r="P17" s="11"/>
      <c r="Q17" s="11"/>
      <c r="R17" s="11"/>
      <c r="S17" s="11"/>
      <c r="T17" s="12"/>
      <c r="U17" s="13"/>
      <c r="V17" s="13"/>
      <c r="W17" s="13"/>
      <c r="X17" s="13"/>
      <c r="Y17" s="13"/>
      <c r="Z17" s="13"/>
      <c r="AA17" s="13"/>
      <c r="AB17" s="13"/>
      <c r="AC17" s="13"/>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row>
    <row r="18" spans="1:112" ht="12.75" customHeight="1" x14ac:dyDescent="0.2">
      <c r="A18" s="11"/>
      <c r="B18" s="11"/>
      <c r="C18" s="11"/>
      <c r="D18" s="11"/>
      <c r="E18" s="11"/>
      <c r="F18" s="11"/>
      <c r="G18" s="11"/>
      <c r="H18" s="11"/>
      <c r="I18" s="11"/>
      <c r="J18" s="11"/>
      <c r="K18" s="11"/>
      <c r="L18" s="11"/>
      <c r="M18" s="11"/>
      <c r="N18" s="11"/>
      <c r="O18" s="11"/>
      <c r="P18" s="11"/>
      <c r="Q18" s="11"/>
      <c r="R18" s="11"/>
      <c r="S18" s="11"/>
      <c r="T18" s="12"/>
      <c r="U18" s="13"/>
      <c r="V18" s="13"/>
      <c r="W18" s="13"/>
      <c r="X18" s="13"/>
      <c r="Y18" s="13"/>
      <c r="Z18" s="13"/>
      <c r="AA18" s="13"/>
      <c r="AB18" s="13"/>
      <c r="AC18" s="13"/>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row>
    <row r="19" spans="1:112" ht="12.75" customHeight="1" x14ac:dyDescent="0.2">
      <c r="A19" s="11"/>
      <c r="B19" s="11"/>
      <c r="C19" s="11"/>
      <c r="D19" s="11"/>
      <c r="E19" s="11"/>
      <c r="F19" s="11"/>
      <c r="G19" s="11"/>
      <c r="H19" s="11"/>
      <c r="I19" s="11"/>
      <c r="J19" s="11"/>
      <c r="K19" s="11"/>
      <c r="L19" s="11"/>
      <c r="M19" s="11"/>
      <c r="N19" s="11"/>
      <c r="O19" s="11"/>
      <c r="P19" s="11"/>
      <c r="Q19" s="11"/>
      <c r="R19" s="11"/>
      <c r="S19" s="11"/>
      <c r="T19" s="12"/>
      <c r="U19" s="13"/>
      <c r="V19" s="13"/>
      <c r="W19" s="13"/>
      <c r="X19" s="13"/>
      <c r="Y19" s="13"/>
      <c r="Z19" s="13"/>
      <c r="AA19" s="13"/>
      <c r="AB19" s="13"/>
      <c r="AC19" s="13"/>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row>
    <row r="20" spans="1:112" ht="12.75" customHeight="1" x14ac:dyDescent="0.2">
      <c r="A20" s="11"/>
      <c r="B20" s="11"/>
      <c r="C20" s="11"/>
      <c r="D20" s="11"/>
      <c r="E20" s="11"/>
      <c r="F20" s="11"/>
      <c r="G20" s="11"/>
      <c r="H20" s="11"/>
      <c r="I20" s="11"/>
      <c r="J20" s="11"/>
      <c r="K20" s="11"/>
      <c r="L20" s="11"/>
      <c r="M20" s="11"/>
      <c r="N20" s="11"/>
      <c r="O20" s="11"/>
      <c r="P20" s="11"/>
      <c r="Q20" s="11"/>
      <c r="R20" s="11"/>
      <c r="S20" s="11"/>
      <c r="T20" s="12"/>
      <c r="U20" s="13"/>
      <c r="V20" s="13"/>
      <c r="W20" s="13"/>
      <c r="X20" s="13"/>
      <c r="Y20" s="13"/>
      <c r="Z20" s="13"/>
      <c r="AA20" s="13"/>
      <c r="AB20" s="13"/>
      <c r="AC20" s="13"/>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row>
    <row r="21" spans="1:112" x14ac:dyDescent="0.2">
      <c r="A21" s="11"/>
      <c r="B21" s="11"/>
      <c r="C21" s="11"/>
      <c r="D21" s="11"/>
      <c r="E21" s="11"/>
      <c r="F21" s="11"/>
      <c r="G21" s="11"/>
      <c r="H21" s="11"/>
      <c r="I21" s="11"/>
      <c r="J21" s="11"/>
      <c r="K21" s="11"/>
      <c r="L21" s="11"/>
      <c r="M21" s="11"/>
      <c r="N21" s="11"/>
      <c r="O21" s="11"/>
      <c r="P21" s="11"/>
      <c r="Q21" s="11"/>
      <c r="R21" s="11"/>
      <c r="S21" s="11"/>
      <c r="T21" s="12"/>
      <c r="U21" s="13"/>
      <c r="V21" s="13"/>
      <c r="W21" s="13"/>
      <c r="X21" s="13"/>
      <c r="Y21" s="13"/>
      <c r="Z21" s="13"/>
      <c r="AA21" s="13"/>
      <c r="AB21" s="13"/>
      <c r="AC21" s="13"/>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row>
    <row r="22" spans="1:112" ht="12.75" customHeight="1" x14ac:dyDescent="0.2">
      <c r="A22" s="11"/>
      <c r="B22" s="11"/>
      <c r="C22" s="11"/>
      <c r="D22" s="11"/>
      <c r="E22" s="11"/>
      <c r="F22" s="11"/>
      <c r="G22" s="11"/>
      <c r="H22" s="11"/>
      <c r="I22" s="11"/>
      <c r="J22" s="11"/>
      <c r="K22" s="11"/>
      <c r="L22" s="11"/>
      <c r="M22" s="11"/>
      <c r="N22" s="11"/>
      <c r="O22" s="11"/>
      <c r="P22" s="11"/>
      <c r="Q22" s="11"/>
      <c r="R22" s="11"/>
      <c r="S22" s="11"/>
      <c r="T22" s="12"/>
      <c r="U22" s="13"/>
      <c r="V22" s="13"/>
      <c r="W22" s="13"/>
      <c r="X22" s="13"/>
      <c r="Y22" s="13"/>
      <c r="Z22" s="13"/>
      <c r="AA22" s="13"/>
      <c r="AB22" s="13"/>
      <c r="AC22" s="13"/>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row>
    <row r="23" spans="1:112" x14ac:dyDescent="0.2">
      <c r="A23" s="11"/>
      <c r="B23" s="11"/>
      <c r="C23" s="11"/>
      <c r="D23" s="11"/>
      <c r="E23" s="11"/>
      <c r="F23" s="11"/>
      <c r="G23" s="11"/>
      <c r="H23" s="11"/>
      <c r="I23" s="11"/>
      <c r="J23" s="11"/>
      <c r="K23" s="11"/>
      <c r="L23" s="11"/>
      <c r="M23" s="11"/>
      <c r="N23" s="11"/>
      <c r="O23" s="11"/>
      <c r="P23" s="11"/>
      <c r="Q23" s="11"/>
      <c r="R23" s="11"/>
      <c r="S23" s="11"/>
      <c r="T23" s="12"/>
      <c r="U23" s="13"/>
      <c r="V23" s="13"/>
      <c r="W23" s="13"/>
      <c r="X23" s="13"/>
      <c r="Y23" s="13"/>
      <c r="Z23" s="13"/>
      <c r="AA23" s="13"/>
      <c r="AB23" s="13"/>
      <c r="AC23" s="13"/>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row>
    <row r="24" spans="1:112" ht="12.75" customHeight="1" x14ac:dyDescent="0.2">
      <c r="A24" s="11"/>
      <c r="B24" s="11"/>
      <c r="C24" s="11"/>
      <c r="D24" s="11"/>
      <c r="E24" s="11"/>
      <c r="F24" s="11"/>
      <c r="G24" s="11"/>
      <c r="H24" s="11"/>
      <c r="I24" s="11"/>
      <c r="J24" s="11"/>
      <c r="K24" s="11"/>
      <c r="L24" s="11"/>
      <c r="M24" s="11"/>
      <c r="N24" s="11"/>
      <c r="O24" s="11"/>
      <c r="P24" s="11"/>
      <c r="Q24" s="11"/>
      <c r="R24" s="11"/>
      <c r="S24" s="11"/>
      <c r="T24" s="12"/>
      <c r="U24" s="13"/>
      <c r="V24" s="13"/>
      <c r="W24" s="13"/>
      <c r="X24" s="13"/>
      <c r="Y24" s="13"/>
      <c r="Z24" s="13"/>
      <c r="AA24" s="13"/>
      <c r="AB24" s="13"/>
      <c r="AC24" s="13"/>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row>
    <row r="25" spans="1:112" ht="15" customHeight="1" x14ac:dyDescent="0.2">
      <c r="A25" s="11"/>
      <c r="B25" s="11"/>
      <c r="C25" s="17" t="s">
        <v>0</v>
      </c>
      <c r="D25" s="17"/>
      <c r="E25" s="490">
        <f>Relevé!D24</f>
        <v>0</v>
      </c>
      <c r="F25" s="490"/>
      <c r="G25" s="490"/>
      <c r="H25" s="490"/>
      <c r="I25" s="11"/>
      <c r="J25" s="11"/>
      <c r="K25" s="11"/>
      <c r="L25" s="11"/>
      <c r="M25" s="11"/>
      <c r="N25" s="11"/>
      <c r="O25" s="11"/>
      <c r="P25" s="11"/>
      <c r="Q25" s="11"/>
      <c r="R25" s="11"/>
      <c r="S25" s="11"/>
      <c r="T25" s="12"/>
      <c r="U25" s="13"/>
      <c r="V25" s="13"/>
      <c r="W25" s="13"/>
      <c r="X25" s="13"/>
      <c r="Y25" s="13"/>
      <c r="Z25" s="13"/>
      <c r="AA25" s="13"/>
      <c r="AB25" s="13"/>
      <c r="AC25" s="13"/>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row>
    <row r="26" spans="1:112" ht="15" customHeight="1" x14ac:dyDescent="0.2">
      <c r="A26" s="11"/>
      <c r="B26" s="11"/>
      <c r="C26" s="17" t="s">
        <v>1</v>
      </c>
      <c r="D26" s="17"/>
      <c r="E26" s="490">
        <f>Relevé!D25</f>
        <v>0</v>
      </c>
      <c r="F26" s="490"/>
      <c r="G26" s="490"/>
      <c r="H26" s="490"/>
      <c r="I26" s="11"/>
      <c r="J26" s="11"/>
      <c r="K26" s="11"/>
      <c r="L26" s="491" t="s">
        <v>196</v>
      </c>
      <c r="M26" s="492"/>
      <c r="N26" s="493"/>
      <c r="O26" s="496">
        <f>Relevé!E32</f>
        <v>0</v>
      </c>
      <c r="P26" s="497"/>
      <c r="Q26" s="114" t="s">
        <v>7</v>
      </c>
      <c r="R26" s="11"/>
      <c r="S26" s="11"/>
      <c r="T26" s="12"/>
      <c r="U26" s="13"/>
      <c r="V26" s="13"/>
      <c r="W26" s="13"/>
      <c r="X26" s="13"/>
      <c r="Y26" s="13"/>
      <c r="Z26" s="13"/>
      <c r="AA26" s="13"/>
      <c r="AB26" s="13"/>
      <c r="AC26" s="13"/>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row>
    <row r="27" spans="1:112" ht="15" customHeight="1" x14ac:dyDescent="0.2">
      <c r="A27" s="11"/>
      <c r="B27" s="11"/>
      <c r="C27" s="17" t="s">
        <v>2</v>
      </c>
      <c r="D27" s="17"/>
      <c r="E27" s="490">
        <f>Relevé!D26</f>
        <v>0</v>
      </c>
      <c r="F27" s="490"/>
      <c r="G27" s="490"/>
      <c r="H27" s="490"/>
      <c r="I27" s="11"/>
      <c r="J27" s="11"/>
      <c r="K27" s="11"/>
      <c r="L27" s="494"/>
      <c r="M27" s="495"/>
      <c r="N27" s="495"/>
      <c r="O27" s="498">
        <f>Relevé!E33</f>
        <v>0</v>
      </c>
      <c r="P27" s="499"/>
      <c r="Q27" s="115" t="s">
        <v>8</v>
      </c>
      <c r="R27" s="11"/>
      <c r="S27" s="11"/>
      <c r="T27" s="12"/>
      <c r="U27" s="13"/>
      <c r="V27" s="13"/>
      <c r="W27" s="13"/>
      <c r="X27" s="13"/>
      <c r="Y27" s="13"/>
      <c r="Z27" s="13"/>
      <c r="AA27" s="13"/>
      <c r="AB27" s="13"/>
      <c r="AC27" s="13"/>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row>
    <row r="28" spans="1:112" ht="15" customHeight="1" x14ac:dyDescent="0.2">
      <c r="A28" s="11"/>
      <c r="B28" s="11"/>
      <c r="C28" s="17" t="s">
        <v>3</v>
      </c>
      <c r="D28" s="17"/>
      <c r="E28" s="490">
        <f>Relevé!D27</f>
        <v>0</v>
      </c>
      <c r="F28" s="490"/>
      <c r="G28" s="490"/>
      <c r="H28" s="490"/>
      <c r="I28" s="11"/>
      <c r="J28" s="11"/>
      <c r="K28" s="99"/>
      <c r="L28" s="491" t="s">
        <v>197</v>
      </c>
      <c r="M28" s="492"/>
      <c r="N28" s="493"/>
      <c r="O28" s="507">
        <f>Relevé!E34</f>
        <v>0</v>
      </c>
      <c r="P28" s="508"/>
      <c r="Q28" s="508"/>
      <c r="R28" s="11"/>
      <c r="S28" s="11"/>
      <c r="T28" s="12"/>
      <c r="U28" s="13"/>
      <c r="V28" s="13"/>
      <c r="W28" s="13"/>
      <c r="X28" s="13"/>
      <c r="Y28" s="13"/>
      <c r="Z28" s="13"/>
      <c r="AA28" s="13"/>
      <c r="AB28" s="13"/>
      <c r="AC28" s="13"/>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row>
    <row r="29" spans="1:112" ht="15" customHeight="1" x14ac:dyDescent="0.2">
      <c r="A29" s="11"/>
      <c r="B29" s="11"/>
      <c r="C29" s="17" t="s">
        <v>4</v>
      </c>
      <c r="D29" s="17"/>
      <c r="E29" s="490">
        <f>Relevé!D28</f>
        <v>0</v>
      </c>
      <c r="F29" s="490"/>
      <c r="G29" s="490"/>
      <c r="H29" s="490"/>
      <c r="I29" s="11"/>
      <c r="J29" s="11"/>
      <c r="K29" s="11"/>
      <c r="L29" s="504"/>
      <c r="M29" s="505"/>
      <c r="N29" s="506"/>
      <c r="O29" s="509"/>
      <c r="P29" s="510"/>
      <c r="Q29" s="510"/>
      <c r="R29" s="11"/>
      <c r="S29" s="11"/>
      <c r="T29" s="12"/>
      <c r="U29" s="13"/>
      <c r="V29" s="13"/>
      <c r="W29" s="13"/>
      <c r="X29" s="13"/>
      <c r="Y29" s="13"/>
      <c r="Z29" s="13"/>
      <c r="AA29" s="13"/>
      <c r="AB29" s="13"/>
      <c r="AC29" s="13"/>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row>
    <row r="30" spans="1:112" ht="15" customHeight="1" x14ac:dyDescent="0.2">
      <c r="A30" s="11"/>
      <c r="B30" s="20"/>
      <c r="C30" s="17" t="s">
        <v>5</v>
      </c>
      <c r="D30" s="17"/>
      <c r="E30" s="490">
        <f>Relevé!D29</f>
        <v>0</v>
      </c>
      <c r="F30" s="490"/>
      <c r="G30" s="490"/>
      <c r="H30" s="490"/>
      <c r="I30" s="11"/>
      <c r="J30" s="11"/>
      <c r="K30" s="11"/>
      <c r="L30" s="11"/>
      <c r="M30" s="11"/>
      <c r="N30" s="11"/>
      <c r="O30" s="11"/>
      <c r="P30" s="11"/>
      <c r="Q30" s="116"/>
      <c r="R30" s="11"/>
      <c r="S30" s="11"/>
      <c r="T30" s="12"/>
      <c r="U30" s="13"/>
      <c r="V30" s="13"/>
      <c r="W30" s="13"/>
      <c r="X30" s="13"/>
      <c r="Y30" s="13"/>
      <c r="Z30" s="13"/>
      <c r="AA30" s="13"/>
      <c r="AB30" s="13"/>
      <c r="AC30" s="13"/>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row>
    <row r="31" spans="1:112" ht="12.75" customHeight="1" x14ac:dyDescent="0.2">
      <c r="A31" s="11"/>
      <c r="B31" s="23"/>
      <c r="C31" s="24"/>
      <c r="D31" s="24"/>
      <c r="E31" s="23"/>
      <c r="F31" s="23"/>
      <c r="G31" s="11"/>
      <c r="H31" s="11"/>
      <c r="I31" s="11"/>
      <c r="J31" s="11"/>
      <c r="K31" s="11"/>
      <c r="L31" s="11"/>
      <c r="M31" s="11"/>
      <c r="N31" s="11"/>
      <c r="O31" s="11"/>
      <c r="P31" s="11"/>
      <c r="Q31" s="11"/>
      <c r="R31" s="11"/>
      <c r="S31" s="11"/>
      <c r="T31" s="12"/>
      <c r="U31" s="13"/>
      <c r="V31" s="13"/>
      <c r="W31" s="13"/>
      <c r="X31" s="13"/>
      <c r="Y31" s="13"/>
      <c r="Z31" s="13"/>
      <c r="AA31" s="13"/>
      <c r="AB31" s="13"/>
      <c r="AC31" s="13"/>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row>
    <row r="32" spans="1:112" ht="12.75" customHeight="1" x14ac:dyDescent="0.2">
      <c r="A32" s="11"/>
      <c r="B32" s="23"/>
      <c r="C32" s="23"/>
      <c r="D32" s="23"/>
      <c r="E32" s="23"/>
      <c r="F32" s="23"/>
      <c r="G32" s="11"/>
      <c r="H32" s="11"/>
      <c r="I32" s="11"/>
      <c r="J32" s="11"/>
      <c r="K32" s="11"/>
      <c r="L32" s="11"/>
      <c r="M32" s="11"/>
      <c r="N32" s="11"/>
      <c r="O32" s="11"/>
      <c r="P32" s="11"/>
      <c r="Q32" s="11"/>
      <c r="R32" s="11"/>
      <c r="S32" s="11"/>
      <c r="T32" s="12"/>
      <c r="U32" s="13"/>
      <c r="V32" s="13"/>
      <c r="W32" s="13"/>
      <c r="X32" s="13"/>
      <c r="Y32" s="13"/>
      <c r="Z32" s="13"/>
      <c r="AA32" s="13"/>
      <c r="AB32" s="13"/>
      <c r="AC32" s="13"/>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row>
    <row r="33" spans="1:112" ht="12.75" customHeight="1" x14ac:dyDescent="0.2">
      <c r="A33" s="487" t="s">
        <v>198</v>
      </c>
      <c r="B33" s="487"/>
      <c r="C33" s="487"/>
      <c r="D33" s="487"/>
      <c r="E33" s="487"/>
      <c r="F33" s="487"/>
      <c r="G33" s="487"/>
      <c r="H33" s="487"/>
      <c r="I33" s="487"/>
      <c r="J33" s="487"/>
      <c r="K33" s="487"/>
      <c r="L33" s="487"/>
      <c r="M33" s="487"/>
      <c r="N33" s="487"/>
      <c r="O33" s="487"/>
      <c r="P33" s="487"/>
      <c r="Q33" s="487"/>
      <c r="R33" s="487"/>
      <c r="S33" s="487"/>
      <c r="T33" s="26"/>
      <c r="U33" s="13"/>
      <c r="V33" s="13"/>
      <c r="W33" s="13"/>
      <c r="X33" s="13"/>
      <c r="Y33" s="13"/>
      <c r="Z33" s="13"/>
      <c r="AA33" s="13"/>
      <c r="AB33" s="13"/>
      <c r="AC33" s="13"/>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row>
    <row r="34" spans="1:112" ht="12.75" customHeight="1" x14ac:dyDescent="0.2">
      <c r="A34" s="487"/>
      <c r="B34" s="487"/>
      <c r="C34" s="487"/>
      <c r="D34" s="487"/>
      <c r="E34" s="487"/>
      <c r="F34" s="487"/>
      <c r="G34" s="487"/>
      <c r="H34" s="487"/>
      <c r="I34" s="487"/>
      <c r="J34" s="487"/>
      <c r="K34" s="487"/>
      <c r="L34" s="487"/>
      <c r="M34" s="487"/>
      <c r="N34" s="487"/>
      <c r="O34" s="487"/>
      <c r="P34" s="487"/>
      <c r="Q34" s="487"/>
      <c r="R34" s="487"/>
      <c r="S34" s="487"/>
      <c r="T34" s="26"/>
      <c r="U34" s="13"/>
      <c r="V34" s="13"/>
      <c r="W34" s="13"/>
      <c r="X34" s="13"/>
      <c r="Y34" s="13"/>
      <c r="Z34" s="13"/>
      <c r="AA34" s="13"/>
      <c r="AB34" s="13"/>
      <c r="AC34" s="13"/>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row>
    <row r="35" spans="1:112" x14ac:dyDescent="0.2">
      <c r="A35" s="11"/>
      <c r="B35" s="11"/>
      <c r="C35" s="11"/>
      <c r="D35" s="11"/>
      <c r="E35" s="11"/>
      <c r="F35" s="11"/>
      <c r="G35" s="11"/>
      <c r="H35" s="11"/>
      <c r="I35" s="11"/>
      <c r="J35" s="11"/>
      <c r="K35" s="11"/>
      <c r="L35" s="11"/>
      <c r="M35" s="11"/>
      <c r="N35" s="11"/>
      <c r="O35" s="11"/>
      <c r="P35" s="11"/>
      <c r="Q35" s="11"/>
      <c r="R35" s="11"/>
      <c r="S35" s="11"/>
      <c r="T35" s="26"/>
      <c r="U35" s="13"/>
      <c r="V35" s="13"/>
      <c r="W35" s="13"/>
      <c r="X35" s="13"/>
      <c r="Y35" s="13"/>
      <c r="Z35" s="13"/>
      <c r="AA35" s="13"/>
      <c r="AB35" s="13"/>
      <c r="AC35" s="13"/>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row>
    <row r="36" spans="1:112" ht="12.75" customHeight="1" x14ac:dyDescent="0.2">
      <c r="A36" s="488" t="s">
        <v>267</v>
      </c>
      <c r="B36" s="488"/>
      <c r="C36" s="488"/>
      <c r="D36" s="488"/>
      <c r="E36" s="488"/>
      <c r="F36" s="488"/>
      <c r="G36" s="488"/>
      <c r="H36" s="488"/>
      <c r="I36" s="488"/>
      <c r="J36" s="488"/>
      <c r="K36" s="488"/>
      <c r="L36" s="488"/>
      <c r="M36" s="488"/>
      <c r="N36" s="488"/>
      <c r="O36" s="488"/>
      <c r="P36" s="488"/>
      <c r="Q36" s="488"/>
      <c r="R36" s="488"/>
      <c r="S36" s="488"/>
      <c r="T36" s="26"/>
      <c r="U36" s="13"/>
      <c r="V36" s="13"/>
      <c r="W36" s="13"/>
      <c r="X36" s="13"/>
      <c r="Y36" s="13"/>
      <c r="Z36" s="13"/>
      <c r="AA36" s="13"/>
      <c r="AB36" s="13"/>
      <c r="AC36" s="13"/>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row>
    <row r="37" spans="1:112" ht="12.75" customHeight="1" x14ac:dyDescent="0.2">
      <c r="A37" s="488"/>
      <c r="B37" s="488"/>
      <c r="C37" s="488"/>
      <c r="D37" s="488"/>
      <c r="E37" s="488"/>
      <c r="F37" s="488"/>
      <c r="G37" s="488"/>
      <c r="H37" s="488"/>
      <c r="I37" s="488"/>
      <c r="J37" s="488"/>
      <c r="K37" s="488"/>
      <c r="L37" s="488"/>
      <c r="M37" s="488"/>
      <c r="N37" s="488"/>
      <c r="O37" s="488"/>
      <c r="P37" s="488"/>
      <c r="Q37" s="488"/>
      <c r="R37" s="488"/>
      <c r="S37" s="488"/>
      <c r="T37" s="26"/>
      <c r="U37" s="13"/>
      <c r="V37" s="13"/>
      <c r="W37" s="13"/>
      <c r="X37" s="13"/>
      <c r="Y37" s="13"/>
      <c r="Z37" s="13"/>
      <c r="AA37" s="13"/>
      <c r="AB37" s="13"/>
      <c r="AC37" s="13"/>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row>
    <row r="38" spans="1:112" ht="12.75" customHeight="1" x14ac:dyDescent="0.2">
      <c r="A38" s="488"/>
      <c r="B38" s="488"/>
      <c r="C38" s="488"/>
      <c r="D38" s="488"/>
      <c r="E38" s="488"/>
      <c r="F38" s="488"/>
      <c r="G38" s="488"/>
      <c r="H38" s="488"/>
      <c r="I38" s="488"/>
      <c r="J38" s="488"/>
      <c r="K38" s="488"/>
      <c r="L38" s="488"/>
      <c r="M38" s="488"/>
      <c r="N38" s="488"/>
      <c r="O38" s="488"/>
      <c r="P38" s="488"/>
      <c r="Q38" s="488"/>
      <c r="R38" s="488"/>
      <c r="S38" s="488"/>
      <c r="T38" s="26"/>
      <c r="U38" s="13"/>
      <c r="V38" s="13"/>
      <c r="W38" s="13"/>
      <c r="X38" s="13"/>
      <c r="Y38" s="13"/>
      <c r="Z38" s="13"/>
      <c r="AA38" s="13"/>
      <c r="AB38" s="13"/>
      <c r="AC38" s="13"/>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row>
    <row r="39" spans="1:112" ht="12.75" customHeight="1" x14ac:dyDescent="0.2">
      <c r="A39" s="488"/>
      <c r="B39" s="488"/>
      <c r="C39" s="488"/>
      <c r="D39" s="488"/>
      <c r="E39" s="488"/>
      <c r="F39" s="488"/>
      <c r="G39" s="488"/>
      <c r="H39" s="488"/>
      <c r="I39" s="488"/>
      <c r="J39" s="488"/>
      <c r="K39" s="488"/>
      <c r="L39" s="488"/>
      <c r="M39" s="488"/>
      <c r="N39" s="488"/>
      <c r="O39" s="488"/>
      <c r="P39" s="488"/>
      <c r="Q39" s="488"/>
      <c r="R39" s="488"/>
      <c r="S39" s="488"/>
      <c r="T39" s="26"/>
      <c r="U39" s="13"/>
      <c r="V39" s="13"/>
      <c r="W39" s="13"/>
      <c r="X39" s="13"/>
      <c r="Y39" s="13"/>
      <c r="Z39" s="13"/>
      <c r="AA39" s="13"/>
      <c r="AB39" s="13"/>
      <c r="AC39" s="13"/>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row>
    <row r="40" spans="1:112" ht="12.75" customHeight="1" x14ac:dyDescent="0.2">
      <c r="A40" s="488"/>
      <c r="B40" s="488"/>
      <c r="C40" s="488"/>
      <c r="D40" s="488"/>
      <c r="E40" s="488"/>
      <c r="F40" s="488"/>
      <c r="G40" s="488"/>
      <c r="H40" s="488"/>
      <c r="I40" s="488"/>
      <c r="J40" s="488"/>
      <c r="K40" s="488"/>
      <c r="L40" s="488"/>
      <c r="M40" s="488"/>
      <c r="N40" s="488"/>
      <c r="O40" s="488"/>
      <c r="P40" s="488"/>
      <c r="Q40" s="488"/>
      <c r="R40" s="488"/>
      <c r="S40" s="488"/>
      <c r="T40" s="26"/>
      <c r="U40" s="13"/>
      <c r="V40" s="13"/>
      <c r="W40" s="13"/>
      <c r="X40" s="13"/>
      <c r="Y40" s="13"/>
      <c r="Z40" s="13"/>
      <c r="AA40" s="13"/>
      <c r="AB40" s="13"/>
      <c r="AC40" s="13"/>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row>
    <row r="41" spans="1:112" ht="12.75" customHeight="1" x14ac:dyDescent="0.2">
      <c r="A41" s="488"/>
      <c r="B41" s="488"/>
      <c r="C41" s="488"/>
      <c r="D41" s="488"/>
      <c r="E41" s="488"/>
      <c r="F41" s="488"/>
      <c r="G41" s="488"/>
      <c r="H41" s="488"/>
      <c r="I41" s="488"/>
      <c r="J41" s="488"/>
      <c r="K41" s="488"/>
      <c r="L41" s="488"/>
      <c r="M41" s="488"/>
      <c r="N41" s="488"/>
      <c r="O41" s="488"/>
      <c r="P41" s="488"/>
      <c r="Q41" s="488"/>
      <c r="R41" s="488"/>
      <c r="S41" s="488"/>
      <c r="T41" s="26"/>
      <c r="U41" s="13"/>
      <c r="V41" s="13"/>
      <c r="W41" s="13"/>
      <c r="X41" s="13"/>
      <c r="Y41" s="13"/>
      <c r="Z41" s="13"/>
      <c r="AA41" s="13"/>
      <c r="AB41" s="13"/>
      <c r="AC41" s="13"/>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row>
    <row r="42" spans="1:112" ht="12.75" customHeight="1" x14ac:dyDescent="0.2">
      <c r="A42" s="488"/>
      <c r="B42" s="488"/>
      <c r="C42" s="488"/>
      <c r="D42" s="488"/>
      <c r="E42" s="488"/>
      <c r="F42" s="488"/>
      <c r="G42" s="488"/>
      <c r="H42" s="488"/>
      <c r="I42" s="488"/>
      <c r="J42" s="488"/>
      <c r="K42" s="488"/>
      <c r="L42" s="488"/>
      <c r="M42" s="488"/>
      <c r="N42" s="488"/>
      <c r="O42" s="488"/>
      <c r="P42" s="488"/>
      <c r="Q42" s="488"/>
      <c r="R42" s="488"/>
      <c r="S42" s="488"/>
      <c r="T42" s="26"/>
      <c r="U42" s="13"/>
      <c r="V42" s="13"/>
      <c r="W42" s="13"/>
      <c r="X42" s="13"/>
      <c r="Y42" s="13"/>
      <c r="Z42" s="13"/>
      <c r="AA42" s="13"/>
      <c r="AB42" s="13"/>
      <c r="AC42" s="13"/>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row>
    <row r="43" spans="1:112" ht="12.75" customHeight="1" x14ac:dyDescent="0.2">
      <c r="A43" s="488"/>
      <c r="B43" s="488"/>
      <c r="C43" s="488"/>
      <c r="D43" s="488"/>
      <c r="E43" s="488"/>
      <c r="F43" s="488"/>
      <c r="G43" s="488"/>
      <c r="H43" s="488"/>
      <c r="I43" s="488"/>
      <c r="J43" s="488"/>
      <c r="K43" s="488"/>
      <c r="L43" s="488"/>
      <c r="M43" s="488"/>
      <c r="N43" s="488"/>
      <c r="O43" s="488"/>
      <c r="P43" s="488"/>
      <c r="Q43" s="488"/>
      <c r="R43" s="488"/>
      <c r="S43" s="488"/>
      <c r="T43" s="26"/>
      <c r="U43" s="13"/>
      <c r="V43" s="13"/>
      <c r="W43" s="13"/>
      <c r="X43" s="13"/>
      <c r="Y43" s="13"/>
      <c r="Z43" s="13"/>
      <c r="AA43" s="13"/>
      <c r="AB43" s="13"/>
      <c r="AC43" s="13"/>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row>
    <row r="44" spans="1:112" ht="12.75" customHeight="1" x14ac:dyDescent="0.2">
      <c r="A44" s="488"/>
      <c r="B44" s="488"/>
      <c r="C44" s="488"/>
      <c r="D44" s="488"/>
      <c r="E44" s="488"/>
      <c r="F44" s="488"/>
      <c r="G44" s="488"/>
      <c r="H44" s="488"/>
      <c r="I44" s="488"/>
      <c r="J44" s="488"/>
      <c r="K44" s="488"/>
      <c r="L44" s="488"/>
      <c r="M44" s="488"/>
      <c r="N44" s="488"/>
      <c r="O44" s="488"/>
      <c r="P44" s="488"/>
      <c r="Q44" s="488"/>
      <c r="R44" s="488"/>
      <c r="S44" s="488"/>
      <c r="T44" s="26"/>
      <c r="U44" s="13"/>
      <c r="V44" s="13"/>
      <c r="W44" s="13"/>
      <c r="X44" s="13"/>
      <c r="Y44" s="13"/>
      <c r="Z44" s="13"/>
      <c r="AA44" s="13"/>
      <c r="AB44" s="13"/>
      <c r="AC44" s="13"/>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row>
    <row r="45" spans="1:112" ht="12.75" customHeight="1" x14ac:dyDescent="0.2">
      <c r="A45" s="488"/>
      <c r="B45" s="488"/>
      <c r="C45" s="488"/>
      <c r="D45" s="488"/>
      <c r="E45" s="488"/>
      <c r="F45" s="488"/>
      <c r="G45" s="488"/>
      <c r="H45" s="488"/>
      <c r="I45" s="488"/>
      <c r="J45" s="488"/>
      <c r="K45" s="488"/>
      <c r="L45" s="488"/>
      <c r="M45" s="488"/>
      <c r="N45" s="488"/>
      <c r="O45" s="488"/>
      <c r="P45" s="488"/>
      <c r="Q45" s="488"/>
      <c r="R45" s="488"/>
      <c r="S45" s="488"/>
      <c r="T45" s="26"/>
      <c r="U45" s="13"/>
      <c r="V45" s="13"/>
      <c r="W45" s="13"/>
      <c r="X45" s="13"/>
      <c r="Y45" s="13"/>
      <c r="Z45" s="13"/>
      <c r="AA45" s="13"/>
      <c r="AB45" s="13"/>
      <c r="AC45" s="13"/>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row>
    <row r="46" spans="1:112" ht="12.75" customHeight="1" x14ac:dyDescent="0.2">
      <c r="A46" s="488"/>
      <c r="B46" s="488"/>
      <c r="C46" s="488"/>
      <c r="D46" s="488"/>
      <c r="E46" s="488"/>
      <c r="F46" s="488"/>
      <c r="G46" s="488"/>
      <c r="H46" s="488"/>
      <c r="I46" s="488"/>
      <c r="J46" s="488"/>
      <c r="K46" s="488"/>
      <c r="L46" s="488"/>
      <c r="M46" s="488"/>
      <c r="N46" s="488"/>
      <c r="O46" s="488"/>
      <c r="P46" s="488"/>
      <c r="Q46" s="488"/>
      <c r="R46" s="488"/>
      <c r="S46" s="488"/>
      <c r="T46" s="26"/>
      <c r="U46" s="13"/>
      <c r="V46" s="13"/>
      <c r="W46" s="13"/>
      <c r="X46" s="13"/>
      <c r="Y46" s="13"/>
      <c r="Z46" s="13"/>
      <c r="AA46" s="13"/>
      <c r="AB46" s="13"/>
      <c r="AC46" s="13"/>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row>
    <row r="47" spans="1:112" ht="12.75" customHeight="1" x14ac:dyDescent="0.2">
      <c r="A47" s="137"/>
      <c r="B47" s="137"/>
      <c r="C47" s="137"/>
      <c r="D47" s="137"/>
      <c r="E47" s="137"/>
      <c r="F47" s="137"/>
      <c r="G47" s="137"/>
      <c r="H47" s="137"/>
      <c r="I47" s="137"/>
      <c r="J47" s="137"/>
      <c r="K47" s="137"/>
      <c r="L47" s="137"/>
      <c r="M47" s="137"/>
      <c r="N47" s="137"/>
      <c r="O47" s="137"/>
      <c r="P47" s="137"/>
      <c r="Q47" s="137"/>
      <c r="R47" s="137"/>
      <c r="S47" s="137"/>
      <c r="T47" s="26"/>
      <c r="U47" s="13"/>
      <c r="V47" s="13"/>
      <c r="W47" s="13"/>
      <c r="X47" s="13"/>
      <c r="Y47" s="13"/>
      <c r="Z47" s="13"/>
      <c r="AA47" s="13"/>
      <c r="AB47" s="13"/>
      <c r="AC47" s="13"/>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row>
    <row r="48" spans="1:112" ht="12.75" customHeight="1" x14ac:dyDescent="0.2">
      <c r="A48" s="488" t="s">
        <v>296</v>
      </c>
      <c r="B48" s="488"/>
      <c r="C48" s="488"/>
      <c r="D48" s="488"/>
      <c r="E48" s="488"/>
      <c r="F48" s="488"/>
      <c r="G48" s="488"/>
      <c r="H48" s="488"/>
      <c r="I48" s="488"/>
      <c r="J48" s="488"/>
      <c r="K48" s="488"/>
      <c r="L48" s="488"/>
      <c r="M48" s="488"/>
      <c r="N48" s="488"/>
      <c r="O48" s="488"/>
      <c r="P48" s="488"/>
      <c r="Q48" s="488"/>
      <c r="R48" s="488"/>
      <c r="S48" s="488"/>
      <c r="T48" s="26"/>
      <c r="U48" s="13"/>
      <c r="V48" s="13"/>
      <c r="W48" s="13"/>
      <c r="X48" s="13"/>
      <c r="Y48" s="13"/>
      <c r="Z48" s="13"/>
      <c r="AA48" s="13"/>
      <c r="AB48" s="13"/>
      <c r="AC48" s="13"/>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row>
    <row r="49" spans="1:112" ht="14.1" customHeight="1" x14ac:dyDescent="0.2">
      <c r="A49" s="488"/>
      <c r="B49" s="488"/>
      <c r="C49" s="488"/>
      <c r="D49" s="488"/>
      <c r="E49" s="488"/>
      <c r="F49" s="488"/>
      <c r="G49" s="488"/>
      <c r="H49" s="488"/>
      <c r="I49" s="488"/>
      <c r="J49" s="488"/>
      <c r="K49" s="488"/>
      <c r="L49" s="488"/>
      <c r="M49" s="488"/>
      <c r="N49" s="488"/>
      <c r="O49" s="488"/>
      <c r="P49" s="488"/>
      <c r="Q49" s="488"/>
      <c r="R49" s="488"/>
      <c r="S49" s="488"/>
      <c r="T49" s="26"/>
      <c r="U49" s="13"/>
      <c r="V49" s="13"/>
      <c r="W49" s="13"/>
      <c r="X49" s="13"/>
      <c r="Y49" s="13"/>
      <c r="Z49" s="13"/>
      <c r="AA49" s="13"/>
      <c r="AB49" s="13"/>
      <c r="AC49" s="13"/>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row>
    <row r="50" spans="1:112" ht="14.1" customHeight="1" x14ac:dyDescent="0.2">
      <c r="A50" s="488"/>
      <c r="B50" s="488"/>
      <c r="C50" s="488"/>
      <c r="D50" s="488"/>
      <c r="E50" s="488"/>
      <c r="F50" s="488"/>
      <c r="G50" s="488"/>
      <c r="H50" s="488"/>
      <c r="I50" s="488"/>
      <c r="J50" s="488"/>
      <c r="K50" s="488"/>
      <c r="L50" s="488"/>
      <c r="M50" s="488"/>
      <c r="N50" s="488"/>
      <c r="O50" s="488"/>
      <c r="P50" s="488"/>
      <c r="Q50" s="488"/>
      <c r="R50" s="488"/>
      <c r="S50" s="488"/>
      <c r="T50" s="26"/>
      <c r="U50" s="13"/>
      <c r="V50" s="13"/>
      <c r="W50" s="13"/>
      <c r="X50" s="13"/>
      <c r="Y50" s="13"/>
      <c r="Z50" s="13"/>
      <c r="AA50" s="13"/>
      <c r="AB50" s="13"/>
      <c r="AC50" s="13"/>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row>
    <row r="51" spans="1:112" ht="14.1" customHeight="1" x14ac:dyDescent="0.2">
      <c r="A51" s="488"/>
      <c r="B51" s="488"/>
      <c r="C51" s="488"/>
      <c r="D51" s="488"/>
      <c r="E51" s="488"/>
      <c r="F51" s="488"/>
      <c r="G51" s="488"/>
      <c r="H51" s="488"/>
      <c r="I51" s="488"/>
      <c r="J51" s="488"/>
      <c r="K51" s="488"/>
      <c r="L51" s="488"/>
      <c r="M51" s="488"/>
      <c r="N51" s="488"/>
      <c r="O51" s="488"/>
      <c r="P51" s="488"/>
      <c r="Q51" s="488"/>
      <c r="R51" s="488"/>
      <c r="S51" s="488"/>
      <c r="T51" s="26"/>
      <c r="U51" s="13"/>
      <c r="V51" s="13"/>
      <c r="W51" s="13"/>
      <c r="X51" s="13"/>
      <c r="Y51" s="13"/>
      <c r="Z51" s="13"/>
      <c r="AA51" s="13"/>
      <c r="AB51" s="13"/>
      <c r="AC51" s="13"/>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row>
    <row r="52" spans="1:112" ht="14.1" customHeight="1" x14ac:dyDescent="0.2">
      <c r="A52" s="488"/>
      <c r="B52" s="488"/>
      <c r="C52" s="488"/>
      <c r="D52" s="488"/>
      <c r="E52" s="488"/>
      <c r="F52" s="488"/>
      <c r="G52" s="488"/>
      <c r="H52" s="488"/>
      <c r="I52" s="488"/>
      <c r="J52" s="488"/>
      <c r="K52" s="488"/>
      <c r="L52" s="488"/>
      <c r="M52" s="488"/>
      <c r="N52" s="488"/>
      <c r="O52" s="488"/>
      <c r="P52" s="488"/>
      <c r="Q52" s="488"/>
      <c r="R52" s="488"/>
      <c r="S52" s="488"/>
      <c r="T52" s="26"/>
      <c r="U52" s="13"/>
      <c r="V52" s="13"/>
      <c r="W52" s="13"/>
      <c r="X52" s="13"/>
      <c r="Y52" s="13"/>
      <c r="Z52" s="13"/>
      <c r="AA52" s="13"/>
      <c r="AB52" s="13"/>
      <c r="AC52" s="13"/>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row>
    <row r="53" spans="1:112" ht="14.1" customHeight="1" x14ac:dyDescent="0.2">
      <c r="A53" s="20"/>
      <c r="B53" s="20"/>
      <c r="C53" s="27"/>
      <c r="D53" s="27"/>
      <c r="E53" s="27"/>
      <c r="F53" s="22"/>
      <c r="G53" s="28"/>
      <c r="H53" s="22"/>
      <c r="I53" s="29"/>
      <c r="J53" s="29"/>
      <c r="K53" s="30"/>
      <c r="L53" s="30"/>
      <c r="M53" s="31"/>
      <c r="N53" s="20"/>
      <c r="O53" s="20"/>
      <c r="P53" s="20"/>
      <c r="Q53" s="20"/>
      <c r="R53" s="20"/>
      <c r="S53" s="20"/>
      <c r="T53" s="26"/>
      <c r="U53" s="13"/>
      <c r="V53" s="13"/>
      <c r="W53" s="13"/>
      <c r="X53" s="13"/>
      <c r="Y53" s="13"/>
      <c r="Z53" s="13"/>
      <c r="AA53" s="13"/>
      <c r="AB53" s="13"/>
      <c r="AC53" s="13"/>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row>
    <row r="54" spans="1:112" ht="14.1" customHeight="1" x14ac:dyDescent="0.2">
      <c r="A54" s="488" t="s">
        <v>278</v>
      </c>
      <c r="B54" s="488"/>
      <c r="C54" s="488"/>
      <c r="D54" s="488"/>
      <c r="E54" s="488"/>
      <c r="F54" s="488"/>
      <c r="G54" s="488"/>
      <c r="H54" s="488"/>
      <c r="I54" s="488"/>
      <c r="J54" s="488"/>
      <c r="K54" s="488"/>
      <c r="L54" s="488"/>
      <c r="M54" s="488"/>
      <c r="N54" s="488"/>
      <c r="O54" s="488"/>
      <c r="P54" s="488"/>
      <c r="Q54" s="488"/>
      <c r="R54" s="488"/>
      <c r="S54" s="488"/>
      <c r="T54" s="488"/>
      <c r="U54" s="13"/>
      <c r="V54" s="13"/>
      <c r="W54" s="13"/>
      <c r="X54" s="13"/>
      <c r="Y54" s="13"/>
      <c r="Z54" s="13"/>
      <c r="AA54" s="13"/>
      <c r="AB54" s="13"/>
      <c r="AC54" s="13"/>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row>
    <row r="55" spans="1:112" ht="14.1" customHeight="1" x14ac:dyDescent="0.2">
      <c r="A55" s="488"/>
      <c r="B55" s="488"/>
      <c r="C55" s="488"/>
      <c r="D55" s="488"/>
      <c r="E55" s="488"/>
      <c r="F55" s="488"/>
      <c r="G55" s="488"/>
      <c r="H55" s="488"/>
      <c r="I55" s="488"/>
      <c r="J55" s="488"/>
      <c r="K55" s="488"/>
      <c r="L55" s="488"/>
      <c r="M55" s="488"/>
      <c r="N55" s="488"/>
      <c r="O55" s="488"/>
      <c r="P55" s="488"/>
      <c r="Q55" s="488"/>
      <c r="R55" s="488"/>
      <c r="S55" s="488"/>
      <c r="T55" s="488"/>
      <c r="U55" s="13"/>
      <c r="V55" s="13"/>
      <c r="W55" s="13"/>
      <c r="X55" s="13"/>
      <c r="Y55" s="13"/>
      <c r="Z55" s="13"/>
      <c r="AA55" s="13"/>
      <c r="AB55" s="13"/>
      <c r="AC55" s="13"/>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row>
    <row r="56" spans="1:112" ht="14.1" customHeight="1" x14ac:dyDescent="0.2">
      <c r="A56" s="488"/>
      <c r="B56" s="488"/>
      <c r="C56" s="488"/>
      <c r="D56" s="488"/>
      <c r="E56" s="488"/>
      <c r="F56" s="488"/>
      <c r="G56" s="488"/>
      <c r="H56" s="488"/>
      <c r="I56" s="488"/>
      <c r="J56" s="488"/>
      <c r="K56" s="488"/>
      <c r="L56" s="488"/>
      <c r="M56" s="488"/>
      <c r="N56" s="488"/>
      <c r="O56" s="488"/>
      <c r="P56" s="488"/>
      <c r="Q56" s="488"/>
      <c r="R56" s="488"/>
      <c r="S56" s="488"/>
      <c r="T56" s="488"/>
      <c r="U56" s="13"/>
      <c r="V56" s="13"/>
      <c r="W56" s="13"/>
      <c r="X56" s="13"/>
      <c r="Y56" s="13"/>
      <c r="Z56" s="13"/>
      <c r="AA56" s="13"/>
      <c r="AB56" s="13"/>
      <c r="AC56" s="13"/>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row>
    <row r="57" spans="1:112" ht="14.1" customHeight="1" x14ac:dyDescent="0.2">
      <c r="A57" s="488"/>
      <c r="B57" s="488"/>
      <c r="C57" s="488"/>
      <c r="D57" s="488"/>
      <c r="E57" s="488"/>
      <c r="F57" s="488"/>
      <c r="G57" s="488"/>
      <c r="H57" s="488"/>
      <c r="I57" s="488"/>
      <c r="J57" s="488"/>
      <c r="K57" s="488"/>
      <c r="L57" s="488"/>
      <c r="M57" s="488"/>
      <c r="N57" s="488"/>
      <c r="O57" s="488"/>
      <c r="P57" s="488"/>
      <c r="Q57" s="488"/>
      <c r="R57" s="488"/>
      <c r="S57" s="488"/>
      <c r="T57" s="488"/>
      <c r="U57" s="13"/>
      <c r="V57" s="13"/>
      <c r="W57" s="13"/>
      <c r="X57" s="13"/>
      <c r="Y57" s="13"/>
      <c r="Z57" s="13"/>
      <c r="AA57" s="13"/>
      <c r="AB57" s="13"/>
      <c r="AC57" s="13"/>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row>
    <row r="58" spans="1:112" ht="12.75" customHeight="1" x14ac:dyDescent="0.2">
      <c r="A58" s="488"/>
      <c r="B58" s="488"/>
      <c r="C58" s="488"/>
      <c r="D58" s="488"/>
      <c r="E58" s="488"/>
      <c r="F58" s="488"/>
      <c r="G58" s="488"/>
      <c r="H58" s="488"/>
      <c r="I58" s="488"/>
      <c r="J58" s="488"/>
      <c r="K58" s="488"/>
      <c r="L58" s="488"/>
      <c r="M58" s="488"/>
      <c r="N58" s="488"/>
      <c r="O58" s="488"/>
      <c r="P58" s="488"/>
      <c r="Q58" s="488"/>
      <c r="R58" s="488"/>
      <c r="S58" s="488"/>
      <c r="T58" s="488"/>
      <c r="U58" s="13"/>
      <c r="V58" s="13"/>
      <c r="W58" s="13"/>
      <c r="X58" s="13"/>
      <c r="Y58" s="13"/>
      <c r="Z58" s="13"/>
      <c r="AA58" s="13"/>
      <c r="AB58" s="13"/>
      <c r="AC58" s="13"/>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row>
    <row r="59" spans="1:112" ht="14.1" customHeight="1" x14ac:dyDescent="0.2">
      <c r="A59" s="32" t="s">
        <v>199</v>
      </c>
      <c r="B59" s="20"/>
      <c r="C59" s="27"/>
      <c r="D59" s="27"/>
      <c r="E59" s="27"/>
      <c r="F59" s="22"/>
      <c r="G59" s="28"/>
      <c r="H59" s="22"/>
      <c r="I59" s="29"/>
      <c r="J59" s="29"/>
      <c r="K59" s="30"/>
      <c r="L59" s="30"/>
      <c r="M59" s="33"/>
      <c r="N59" s="20"/>
      <c r="O59" s="20"/>
      <c r="P59" s="20"/>
      <c r="Q59" s="20"/>
      <c r="R59" s="20"/>
      <c r="S59" s="20"/>
      <c r="T59" s="26"/>
      <c r="U59" s="13"/>
      <c r="V59" s="13"/>
      <c r="W59" s="13"/>
      <c r="X59" s="13"/>
      <c r="Y59" s="13"/>
      <c r="Z59" s="13"/>
      <c r="AA59" s="13"/>
      <c r="AB59" s="13"/>
      <c r="AC59" s="13"/>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row>
    <row r="60" spans="1:112" ht="14.1" customHeight="1" x14ac:dyDescent="0.2">
      <c r="A60" s="32"/>
      <c r="B60" s="20"/>
      <c r="C60" s="27"/>
      <c r="D60" s="27"/>
      <c r="E60" s="27"/>
      <c r="F60" s="22"/>
      <c r="G60" s="28"/>
      <c r="H60" s="22"/>
      <c r="I60" s="29"/>
      <c r="J60" s="29"/>
      <c r="K60" s="30"/>
      <c r="L60" s="30"/>
      <c r="M60" s="33"/>
      <c r="N60" s="20"/>
      <c r="O60" s="20"/>
      <c r="P60" s="20"/>
      <c r="Q60" s="20"/>
      <c r="R60" s="20"/>
      <c r="S60" s="20"/>
      <c r="T60" s="26"/>
      <c r="U60" s="13"/>
      <c r="V60" s="13"/>
      <c r="W60" s="13"/>
      <c r="X60" s="13"/>
      <c r="Y60" s="13"/>
      <c r="Z60" s="13"/>
      <c r="AA60" s="13"/>
      <c r="AB60" s="13"/>
      <c r="AC60" s="13"/>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row>
    <row r="61" spans="1:112" ht="14.1" customHeight="1" x14ac:dyDescent="0.2">
      <c r="A61" s="32"/>
      <c r="B61" s="20"/>
      <c r="C61" s="27"/>
      <c r="D61" s="27"/>
      <c r="E61" s="27"/>
      <c r="F61" s="22"/>
      <c r="G61" s="28"/>
      <c r="H61" s="22"/>
      <c r="I61" s="29"/>
      <c r="J61" s="29"/>
      <c r="K61" s="30"/>
      <c r="L61" s="30"/>
      <c r="M61" s="33"/>
      <c r="N61" s="20"/>
      <c r="O61" s="20"/>
      <c r="P61" s="20"/>
      <c r="Q61" s="20"/>
      <c r="R61" s="20"/>
      <c r="S61" s="20"/>
      <c r="T61" s="26"/>
      <c r="U61" s="13"/>
      <c r="V61" s="13"/>
      <c r="W61" s="13"/>
      <c r="X61" s="13"/>
      <c r="Y61" s="13"/>
      <c r="Z61" s="13"/>
      <c r="AA61" s="13"/>
      <c r="AB61" s="13"/>
      <c r="AC61" s="13"/>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row>
    <row r="62" spans="1:112" ht="14.1" customHeight="1" x14ac:dyDescent="0.2">
      <c r="A62" s="487" t="s">
        <v>328</v>
      </c>
      <c r="B62" s="487"/>
      <c r="C62" s="487"/>
      <c r="D62" s="487"/>
      <c r="E62" s="487"/>
      <c r="F62" s="487"/>
      <c r="G62" s="487"/>
      <c r="H62" s="487"/>
      <c r="I62" s="487"/>
      <c r="J62" s="487"/>
      <c r="K62" s="487"/>
      <c r="L62" s="487"/>
      <c r="M62" s="487"/>
      <c r="N62" s="487"/>
      <c r="O62" s="487"/>
      <c r="P62" s="487"/>
      <c r="Q62" s="487"/>
      <c r="R62" s="487"/>
      <c r="S62" s="487"/>
      <c r="T62" s="26"/>
      <c r="U62" s="13"/>
      <c r="V62" s="13"/>
      <c r="W62" s="13"/>
      <c r="X62" s="13"/>
      <c r="Y62" s="13"/>
      <c r="Z62" s="13"/>
      <c r="AA62" s="13"/>
      <c r="AB62" s="13"/>
      <c r="AC62" s="13"/>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row>
    <row r="63" spans="1:112" ht="14.1" customHeight="1" x14ac:dyDescent="0.2">
      <c r="A63" s="487"/>
      <c r="B63" s="487"/>
      <c r="C63" s="487"/>
      <c r="D63" s="487"/>
      <c r="E63" s="487"/>
      <c r="F63" s="487"/>
      <c r="G63" s="487"/>
      <c r="H63" s="487"/>
      <c r="I63" s="487"/>
      <c r="J63" s="487"/>
      <c r="K63" s="487"/>
      <c r="L63" s="487"/>
      <c r="M63" s="487"/>
      <c r="N63" s="487"/>
      <c r="O63" s="487"/>
      <c r="P63" s="487"/>
      <c r="Q63" s="487"/>
      <c r="R63" s="487"/>
      <c r="S63" s="487"/>
      <c r="T63" s="26"/>
      <c r="U63" s="13"/>
      <c r="V63" s="13"/>
      <c r="W63" s="13"/>
      <c r="X63" s="13"/>
      <c r="Y63" s="13"/>
      <c r="Z63" s="13"/>
      <c r="AA63" s="13"/>
      <c r="AB63" s="13"/>
      <c r="AC63" s="13"/>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row>
    <row r="64" spans="1:112" ht="14.1" customHeight="1" x14ac:dyDescent="0.25">
      <c r="A64"/>
      <c r="B64"/>
      <c r="C64"/>
      <c r="D64"/>
      <c r="E64"/>
      <c r="F64"/>
      <c r="G64"/>
      <c r="H64"/>
      <c r="I64"/>
      <c r="J64"/>
      <c r="K64"/>
      <c r="L64"/>
      <c r="M64"/>
      <c r="N64"/>
      <c r="O64"/>
      <c r="P64"/>
      <c r="Q64"/>
      <c r="R64"/>
      <c r="S64"/>
      <c r="T64" s="26"/>
      <c r="U64" s="13"/>
      <c r="V64" s="13"/>
      <c r="W64" s="13"/>
      <c r="X64" s="13"/>
      <c r="Y64" s="13"/>
      <c r="Z64" s="13"/>
      <c r="AA64" s="13"/>
      <c r="AB64" s="13"/>
      <c r="AC64" s="13"/>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row>
    <row r="65" spans="1:112" ht="145.5" customHeight="1" x14ac:dyDescent="0.2">
      <c r="A65" s="488" t="s">
        <v>329</v>
      </c>
      <c r="B65" s="488"/>
      <c r="C65" s="488"/>
      <c r="D65" s="488"/>
      <c r="E65" s="488"/>
      <c r="F65" s="488"/>
      <c r="G65" s="488"/>
      <c r="H65" s="488"/>
      <c r="I65" s="488"/>
      <c r="J65" s="488"/>
      <c r="K65" s="488"/>
      <c r="L65" s="488"/>
      <c r="M65" s="488"/>
      <c r="N65" s="488"/>
      <c r="O65" s="488"/>
      <c r="P65" s="488"/>
      <c r="Q65" s="488"/>
      <c r="R65" s="488"/>
      <c r="S65" s="488"/>
      <c r="T65" s="26"/>
      <c r="U65" s="13"/>
      <c r="V65" s="13"/>
      <c r="W65" s="13"/>
      <c r="X65" s="13"/>
      <c r="Y65" s="13"/>
      <c r="Z65" s="13"/>
      <c r="AA65" s="13"/>
      <c r="AB65" s="13"/>
      <c r="AC65" s="13"/>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row>
    <row r="66" spans="1:112" ht="14.1" customHeight="1" x14ac:dyDescent="0.2">
      <c r="A66" s="34"/>
      <c r="B66" s="20"/>
      <c r="C66" s="27"/>
      <c r="D66" s="27"/>
      <c r="E66" s="27"/>
      <c r="F66" s="22"/>
      <c r="G66" s="28"/>
      <c r="H66" s="22"/>
      <c r="I66" s="29"/>
      <c r="J66" s="29"/>
      <c r="K66" s="30"/>
      <c r="L66" s="30"/>
      <c r="M66" s="33"/>
      <c r="N66" s="20"/>
      <c r="O66" s="20"/>
      <c r="P66" s="20"/>
      <c r="Q66" s="20"/>
      <c r="R66" s="20"/>
      <c r="S66" s="20"/>
      <c r="T66" s="26"/>
      <c r="U66" s="13"/>
      <c r="V66" s="13"/>
      <c r="W66" s="13"/>
      <c r="X66" s="13"/>
      <c r="Y66" s="13"/>
      <c r="Z66" s="13"/>
      <c r="AA66" s="13"/>
      <c r="AB66" s="13"/>
      <c r="AC66" s="13"/>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row>
    <row r="67" spans="1:112" ht="14.1" customHeight="1" x14ac:dyDescent="0.2">
      <c r="A67" s="563" t="s">
        <v>254</v>
      </c>
      <c r="B67" s="563"/>
      <c r="C67" s="563"/>
      <c r="D67" s="563"/>
      <c r="E67" s="563"/>
      <c r="F67" s="563"/>
      <c r="G67" s="563"/>
      <c r="H67" s="563"/>
      <c r="I67" s="563"/>
      <c r="J67" s="563"/>
      <c r="K67" s="563"/>
      <c r="L67" s="563"/>
      <c r="M67" s="563"/>
      <c r="N67" s="563"/>
      <c r="O67" s="563"/>
      <c r="P67" s="563"/>
      <c r="Q67" s="563"/>
      <c r="R67" s="563"/>
      <c r="S67" s="563"/>
      <c r="T67" s="563"/>
      <c r="U67" s="13"/>
      <c r="V67" s="13"/>
      <c r="W67" s="13"/>
      <c r="X67" s="13"/>
      <c r="Y67" s="13"/>
      <c r="Z67" s="13"/>
      <c r="AA67" s="13"/>
      <c r="AB67" s="13"/>
      <c r="AC67" s="13"/>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row>
    <row r="68" spans="1:112" ht="14.1" customHeight="1" x14ac:dyDescent="0.2">
      <c r="A68" s="563"/>
      <c r="B68" s="563"/>
      <c r="C68" s="563"/>
      <c r="D68" s="563"/>
      <c r="E68" s="563"/>
      <c r="F68" s="563"/>
      <c r="G68" s="563"/>
      <c r="H68" s="563"/>
      <c r="I68" s="563"/>
      <c r="J68" s="563"/>
      <c r="K68" s="563"/>
      <c r="L68" s="563"/>
      <c r="M68" s="563"/>
      <c r="N68" s="563"/>
      <c r="O68" s="563"/>
      <c r="P68" s="563"/>
      <c r="Q68" s="563"/>
      <c r="R68" s="563"/>
      <c r="S68" s="563"/>
      <c r="T68" s="563"/>
      <c r="U68" s="13"/>
      <c r="V68" s="13"/>
      <c r="W68" s="13"/>
      <c r="X68" s="13"/>
      <c r="Y68" s="13"/>
      <c r="Z68" s="13"/>
      <c r="AA68" s="13"/>
      <c r="AB68" s="13"/>
      <c r="AC68" s="13"/>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row>
    <row r="69" spans="1:112" ht="12.75" customHeight="1" x14ac:dyDescent="0.2">
      <c r="A69" s="34"/>
      <c r="B69" s="20"/>
      <c r="C69" s="27"/>
      <c r="D69" s="27"/>
      <c r="E69" s="27"/>
      <c r="F69" s="22"/>
      <c r="G69" s="28"/>
      <c r="H69" s="22"/>
      <c r="I69" s="29"/>
      <c r="J69" s="29"/>
      <c r="K69" s="30"/>
      <c r="L69" s="30"/>
      <c r="M69" s="33"/>
      <c r="N69" s="20"/>
      <c r="O69" s="20"/>
      <c r="P69" s="20"/>
      <c r="Q69" s="20"/>
      <c r="R69" s="20"/>
      <c r="S69" s="20"/>
      <c r="T69" s="26"/>
      <c r="U69" s="13"/>
      <c r="V69" s="13"/>
      <c r="W69" s="13"/>
      <c r="X69" s="13"/>
      <c r="Y69" s="13"/>
      <c r="Z69" s="13"/>
      <c r="AA69" s="13"/>
      <c r="AB69" s="13"/>
      <c r="AC69" s="13"/>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row>
    <row r="70" spans="1:112" ht="15" customHeight="1" x14ac:dyDescent="0.3">
      <c r="A70" s="34"/>
      <c r="B70" s="20"/>
      <c r="C70" s="27"/>
      <c r="D70" s="27"/>
      <c r="E70" s="27"/>
      <c r="F70" s="22"/>
      <c r="G70" s="28"/>
      <c r="H70" s="22"/>
      <c r="I70" s="29"/>
      <c r="J70" s="29"/>
      <c r="K70" s="30"/>
      <c r="L70" s="30"/>
      <c r="M70" s="33"/>
      <c r="N70" s="20"/>
      <c r="O70" s="20"/>
      <c r="P70" s="20"/>
      <c r="Q70" s="20"/>
      <c r="R70" s="20"/>
      <c r="S70" s="20"/>
      <c r="T70" s="26"/>
      <c r="U70" s="235"/>
      <c r="V70" s="235"/>
      <c r="W70" s="235"/>
      <c r="X70" s="235"/>
      <c r="Y70" s="235"/>
      <c r="Z70" s="13"/>
      <c r="AA70" s="13"/>
      <c r="AB70" s="13"/>
      <c r="AC70" s="13"/>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row>
    <row r="71" spans="1:112" ht="15" customHeight="1" x14ac:dyDescent="0.3">
      <c r="A71" s="34"/>
      <c r="B71" s="20"/>
      <c r="C71" s="27"/>
      <c r="D71" s="27"/>
      <c r="E71" s="27"/>
      <c r="F71" s="22"/>
      <c r="G71" s="28"/>
      <c r="H71" s="22"/>
      <c r="I71" s="29"/>
      <c r="J71" s="29"/>
      <c r="K71" s="30"/>
      <c r="L71" s="30"/>
      <c r="M71" s="33"/>
      <c r="N71" s="20"/>
      <c r="O71" s="20"/>
      <c r="P71" s="20"/>
      <c r="Q71" s="20"/>
      <c r="R71" s="20"/>
      <c r="S71" s="20"/>
      <c r="T71" s="26"/>
      <c r="U71" s="235"/>
      <c r="V71" s="235"/>
      <c r="W71" s="235"/>
      <c r="X71" s="235"/>
      <c r="Y71" s="235"/>
      <c r="Z71" s="13"/>
      <c r="AA71" s="13"/>
      <c r="AB71" s="13"/>
      <c r="AC71" s="13"/>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row>
    <row r="72" spans="1:112" ht="15" customHeight="1" x14ac:dyDescent="0.3">
      <c r="A72" s="34"/>
      <c r="B72" s="20"/>
      <c r="C72" s="27"/>
      <c r="D72" s="27"/>
      <c r="E72" s="27"/>
      <c r="F72" s="22"/>
      <c r="G72" s="28"/>
      <c r="H72" s="22"/>
      <c r="I72" s="29"/>
      <c r="J72" s="29"/>
      <c r="K72" s="30"/>
      <c r="L72" s="30"/>
      <c r="M72" s="33"/>
      <c r="N72" s="20"/>
      <c r="O72" s="20"/>
      <c r="P72" s="20"/>
      <c r="Q72" s="20"/>
      <c r="R72" s="20"/>
      <c r="S72" s="20"/>
      <c r="T72" s="26"/>
      <c r="U72" s="235"/>
      <c r="V72" s="235"/>
      <c r="W72" s="235"/>
      <c r="X72" s="235"/>
      <c r="Y72" s="235"/>
      <c r="Z72" s="13"/>
      <c r="AA72" s="13"/>
      <c r="AB72" s="13"/>
      <c r="AC72" s="13"/>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row>
    <row r="73" spans="1:112" ht="15" customHeight="1" x14ac:dyDescent="0.3">
      <c r="A73" s="34"/>
      <c r="B73" s="20"/>
      <c r="C73" s="27"/>
      <c r="D73" s="27"/>
      <c r="E73" s="27"/>
      <c r="F73" s="22"/>
      <c r="G73" s="28"/>
      <c r="H73" s="22"/>
      <c r="I73" s="29"/>
      <c r="J73" s="29"/>
      <c r="K73" s="30"/>
      <c r="L73" s="30"/>
      <c r="M73" s="33"/>
      <c r="N73" s="20"/>
      <c r="O73" s="20"/>
      <c r="P73" s="20"/>
      <c r="Q73" s="20"/>
      <c r="R73" s="20"/>
      <c r="S73" s="20"/>
      <c r="T73" s="26"/>
      <c r="U73" s="235"/>
      <c r="V73" s="235"/>
      <c r="W73" s="235"/>
      <c r="X73" s="235"/>
      <c r="Y73" s="235"/>
      <c r="Z73" s="13"/>
      <c r="AA73" s="13"/>
      <c r="AB73" s="13"/>
      <c r="AC73" s="13"/>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row>
    <row r="74" spans="1:112" ht="15" customHeight="1" x14ac:dyDescent="0.3">
      <c r="A74" s="11"/>
      <c r="B74" s="20"/>
      <c r="C74" s="27"/>
      <c r="D74" s="27"/>
      <c r="E74" s="27"/>
      <c r="F74" s="22"/>
      <c r="G74" s="28"/>
      <c r="H74" s="22"/>
      <c r="I74" s="29"/>
      <c r="J74" s="29"/>
      <c r="K74" s="30"/>
      <c r="L74" s="30"/>
      <c r="M74" s="33"/>
      <c r="N74" s="20"/>
      <c r="O74" s="20"/>
      <c r="P74" s="20"/>
      <c r="Q74" s="20"/>
      <c r="R74" s="20"/>
      <c r="S74" s="20"/>
      <c r="T74" s="26"/>
      <c r="U74" s="235"/>
      <c r="V74" s="235"/>
      <c r="W74" s="235"/>
      <c r="X74" s="235"/>
      <c r="Y74" s="235"/>
      <c r="Z74" s="13"/>
      <c r="AA74" s="13"/>
      <c r="AB74" s="13"/>
      <c r="AC74" s="13"/>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row>
    <row r="75" spans="1:112" ht="15" customHeight="1" x14ac:dyDescent="0.3">
      <c r="A75" s="34"/>
      <c r="B75" s="20"/>
      <c r="C75" s="27"/>
      <c r="D75" s="27"/>
      <c r="E75" s="27"/>
      <c r="F75" s="22"/>
      <c r="G75" s="28"/>
      <c r="H75" s="22"/>
      <c r="I75" s="29"/>
      <c r="J75" s="29"/>
      <c r="K75" s="30"/>
      <c r="L75" s="30"/>
      <c r="M75" s="33"/>
      <c r="N75" s="20"/>
      <c r="O75" s="20"/>
      <c r="P75" s="20"/>
      <c r="Q75" s="20"/>
      <c r="R75" s="20"/>
      <c r="S75" s="20"/>
      <c r="T75" s="26"/>
      <c r="U75" s="235"/>
      <c r="V75" s="235"/>
      <c r="W75" s="235"/>
      <c r="X75" s="235"/>
      <c r="Y75" s="235"/>
      <c r="Z75" s="13"/>
      <c r="AA75" s="13"/>
      <c r="AB75" s="13"/>
      <c r="AC75" s="13"/>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row>
    <row r="76" spans="1:112" ht="15" customHeight="1" x14ac:dyDescent="0.3">
      <c r="A76" s="34"/>
      <c r="B76" s="20"/>
      <c r="C76" s="27"/>
      <c r="D76" s="27"/>
      <c r="E76" s="27"/>
      <c r="F76" s="22"/>
      <c r="G76" s="28"/>
      <c r="H76" s="22"/>
      <c r="I76" s="29"/>
      <c r="J76" s="29"/>
      <c r="K76" s="30"/>
      <c r="L76" s="30"/>
      <c r="M76" s="33"/>
      <c r="N76" s="20"/>
      <c r="O76" s="20"/>
      <c r="P76" s="20"/>
      <c r="Q76" s="20"/>
      <c r="R76" s="20"/>
      <c r="S76" s="20"/>
      <c r="T76" s="26"/>
      <c r="U76" s="235"/>
      <c r="V76" s="235"/>
      <c r="W76" s="235"/>
      <c r="X76" s="235"/>
      <c r="Y76" s="235"/>
      <c r="Z76" s="13"/>
      <c r="AA76" s="13"/>
      <c r="AB76" s="13"/>
      <c r="AC76" s="13"/>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row>
    <row r="77" spans="1:112" ht="15" customHeight="1" x14ac:dyDescent="0.3">
      <c r="A77" s="34"/>
      <c r="B77" s="20"/>
      <c r="C77" s="27"/>
      <c r="D77" s="27"/>
      <c r="E77" s="27"/>
      <c r="F77" s="22"/>
      <c r="G77" s="28"/>
      <c r="H77" s="22"/>
      <c r="I77" s="29"/>
      <c r="J77" s="29"/>
      <c r="K77" s="30"/>
      <c r="L77" s="30"/>
      <c r="M77" s="33"/>
      <c r="N77" s="20"/>
      <c r="O77" s="20"/>
      <c r="P77" s="20"/>
      <c r="Q77" s="20"/>
      <c r="R77" s="20"/>
      <c r="S77" s="20"/>
      <c r="T77" s="26"/>
      <c r="U77" s="235"/>
      <c r="V77" s="235"/>
      <c r="W77" s="235"/>
      <c r="X77" s="235"/>
      <c r="Y77" s="235"/>
      <c r="Z77" s="13"/>
      <c r="AA77" s="13"/>
      <c r="AB77" s="13"/>
      <c r="AC77" s="13"/>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row>
    <row r="78" spans="1:112" ht="15" customHeight="1" x14ac:dyDescent="0.3">
      <c r="A78" s="11"/>
      <c r="B78" s="20"/>
      <c r="C78" s="27"/>
      <c r="D78" s="27"/>
      <c r="E78" s="27"/>
      <c r="F78" s="22"/>
      <c r="G78" s="28"/>
      <c r="H78" s="22"/>
      <c r="I78" s="29"/>
      <c r="J78" s="29"/>
      <c r="K78" s="30"/>
      <c r="L78" s="30"/>
      <c r="M78" s="33"/>
      <c r="N78" s="20"/>
      <c r="O78" s="20"/>
      <c r="P78" s="20"/>
      <c r="Q78" s="20"/>
      <c r="R78" s="20"/>
      <c r="S78" s="20"/>
      <c r="T78" s="26"/>
      <c r="U78" s="235"/>
      <c r="V78" s="235"/>
      <c r="W78" s="235"/>
      <c r="X78" s="235"/>
      <c r="Y78" s="235"/>
      <c r="Z78" s="13"/>
      <c r="AA78" s="13"/>
      <c r="AB78" s="13"/>
      <c r="AC78" s="13"/>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row>
    <row r="79" spans="1:112" ht="15" customHeight="1" x14ac:dyDescent="0.3">
      <c r="A79" s="34"/>
      <c r="B79" s="20"/>
      <c r="C79" s="27"/>
      <c r="D79" s="27"/>
      <c r="E79" s="27"/>
      <c r="F79" s="22"/>
      <c r="G79" s="28"/>
      <c r="H79" s="22"/>
      <c r="I79" s="29"/>
      <c r="J79" s="29"/>
      <c r="K79" s="30"/>
      <c r="L79" s="30"/>
      <c r="M79" s="33"/>
      <c r="N79" s="20"/>
      <c r="O79" s="20"/>
      <c r="P79" s="20"/>
      <c r="Q79" s="20"/>
      <c r="R79" s="20"/>
      <c r="S79" s="20"/>
      <c r="T79" s="26"/>
      <c r="U79" s="235"/>
      <c r="V79" s="235"/>
      <c r="W79" s="235"/>
      <c r="X79" s="235"/>
      <c r="Y79" s="235"/>
      <c r="Z79" s="13"/>
      <c r="AA79" s="13"/>
      <c r="AB79" s="13"/>
      <c r="AC79" s="13"/>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row>
    <row r="80" spans="1:112" ht="15" customHeight="1" x14ac:dyDescent="0.3">
      <c r="A80" s="34"/>
      <c r="B80" s="20"/>
      <c r="C80" s="27"/>
      <c r="D80" s="27"/>
      <c r="E80" s="27"/>
      <c r="F80" s="22"/>
      <c r="G80" s="28"/>
      <c r="H80" s="22"/>
      <c r="I80" s="29"/>
      <c r="J80" s="29"/>
      <c r="K80" s="30"/>
      <c r="L80" s="30"/>
      <c r="M80" s="33"/>
      <c r="N80" s="20"/>
      <c r="O80" s="20"/>
      <c r="P80" s="20"/>
      <c r="Q80" s="20"/>
      <c r="R80" s="20"/>
      <c r="S80" s="20"/>
      <c r="T80" s="26"/>
      <c r="U80" s="235"/>
      <c r="V80" s="235"/>
      <c r="W80" s="235"/>
      <c r="X80" s="235"/>
      <c r="Y80" s="235"/>
      <c r="Z80" s="13"/>
      <c r="AA80" s="13"/>
      <c r="AB80" s="13"/>
      <c r="AC80" s="13"/>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row>
    <row r="81" spans="1:112" ht="15" customHeight="1" x14ac:dyDescent="0.3">
      <c r="A81" s="34"/>
      <c r="B81" s="20"/>
      <c r="C81" s="27"/>
      <c r="D81" s="27"/>
      <c r="E81" s="27"/>
      <c r="F81" s="22"/>
      <c r="G81" s="28"/>
      <c r="H81" s="22"/>
      <c r="I81" s="29"/>
      <c r="J81" s="29"/>
      <c r="K81" s="30"/>
      <c r="L81" s="30"/>
      <c r="M81" s="33"/>
      <c r="N81" s="20"/>
      <c r="O81" s="20"/>
      <c r="P81" s="20"/>
      <c r="Q81" s="20"/>
      <c r="R81" s="20"/>
      <c r="S81" s="20"/>
      <c r="T81" s="26"/>
      <c r="U81" s="235"/>
      <c r="V81" s="235"/>
      <c r="W81" s="235"/>
      <c r="X81" s="235"/>
      <c r="Y81" s="235"/>
      <c r="Z81" s="13"/>
      <c r="AA81" s="13"/>
      <c r="AB81" s="13"/>
      <c r="AC81" s="13"/>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row>
    <row r="82" spans="1:112" ht="15" customHeight="1" x14ac:dyDescent="0.3">
      <c r="A82" s="34"/>
      <c r="B82" s="20"/>
      <c r="C82" s="27"/>
      <c r="D82" s="27"/>
      <c r="E82" s="27"/>
      <c r="F82" s="22"/>
      <c r="G82" s="28"/>
      <c r="H82" s="22"/>
      <c r="I82" s="29"/>
      <c r="J82" s="29"/>
      <c r="K82" s="30"/>
      <c r="L82" s="30"/>
      <c r="M82" s="33"/>
      <c r="N82" s="20"/>
      <c r="O82" s="20"/>
      <c r="P82" s="20"/>
      <c r="Q82" s="20"/>
      <c r="R82" s="20"/>
      <c r="S82" s="20"/>
      <c r="T82" s="26"/>
      <c r="U82" s="235"/>
      <c r="V82" s="235"/>
      <c r="W82" s="235"/>
      <c r="X82" s="235"/>
      <c r="Y82" s="235"/>
      <c r="Z82" s="13"/>
      <c r="AA82" s="13"/>
      <c r="AB82" s="13"/>
      <c r="AC82" s="13"/>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row>
    <row r="83" spans="1:112" ht="15" customHeight="1" x14ac:dyDescent="0.3">
      <c r="A83" s="34"/>
      <c r="B83" s="20"/>
      <c r="C83" s="27"/>
      <c r="D83" s="27"/>
      <c r="E83" s="27"/>
      <c r="F83" s="22"/>
      <c r="G83" s="28"/>
      <c r="H83" s="22"/>
      <c r="I83" s="29"/>
      <c r="J83" s="29"/>
      <c r="K83" s="30"/>
      <c r="L83" s="30"/>
      <c r="M83" s="33"/>
      <c r="N83" s="20"/>
      <c r="O83" s="20"/>
      <c r="P83" s="20"/>
      <c r="Q83" s="20"/>
      <c r="R83" s="20"/>
      <c r="S83" s="20"/>
      <c r="T83" s="26"/>
      <c r="U83" s="235"/>
      <c r="V83" s="235"/>
      <c r="W83" s="235"/>
      <c r="X83" s="235"/>
      <c r="Y83" s="235"/>
      <c r="Z83" s="13"/>
      <c r="AA83" s="13"/>
      <c r="AB83" s="13"/>
      <c r="AC83" s="13"/>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row>
    <row r="84" spans="1:112" ht="15" customHeight="1" x14ac:dyDescent="0.3">
      <c r="A84" s="11"/>
      <c r="B84" s="20"/>
      <c r="C84" s="27"/>
      <c r="D84" s="27"/>
      <c r="E84" s="27"/>
      <c r="F84" s="22"/>
      <c r="G84" s="28"/>
      <c r="H84" s="22"/>
      <c r="I84" s="29"/>
      <c r="J84" s="29"/>
      <c r="K84" s="30"/>
      <c r="L84" s="30"/>
      <c r="M84" s="33"/>
      <c r="N84" s="20"/>
      <c r="O84" s="20"/>
      <c r="P84" s="20"/>
      <c r="Q84" s="20"/>
      <c r="R84" s="20"/>
      <c r="S84" s="20"/>
      <c r="T84" s="26"/>
      <c r="U84" s="235"/>
      <c r="V84" s="235"/>
      <c r="W84" s="235"/>
      <c r="X84" s="235"/>
      <c r="Y84" s="235"/>
      <c r="Z84" s="13"/>
      <c r="AA84" s="13"/>
      <c r="AB84" s="13"/>
      <c r="AC84" s="13"/>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row>
    <row r="85" spans="1:112" ht="15" customHeight="1" x14ac:dyDescent="0.3">
      <c r="A85" s="34"/>
      <c r="B85" s="20"/>
      <c r="C85" s="27"/>
      <c r="D85" s="27"/>
      <c r="E85" s="27"/>
      <c r="F85" s="22"/>
      <c r="G85" s="28"/>
      <c r="H85" s="22"/>
      <c r="I85" s="29"/>
      <c r="J85" s="29"/>
      <c r="K85" s="30"/>
      <c r="L85" s="30"/>
      <c r="M85" s="33"/>
      <c r="N85" s="20"/>
      <c r="O85" s="20"/>
      <c r="P85" s="20"/>
      <c r="Q85" s="20"/>
      <c r="R85" s="20"/>
      <c r="S85" s="20"/>
      <c r="T85" s="26"/>
      <c r="U85" s="235"/>
      <c r="V85" s="235"/>
      <c r="W85" s="235"/>
      <c r="X85" s="235"/>
      <c r="Y85" s="235"/>
      <c r="Z85" s="13"/>
      <c r="AA85" s="13"/>
      <c r="AB85" s="13"/>
      <c r="AC85" s="13"/>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row>
    <row r="86" spans="1:112" ht="15" customHeight="1" x14ac:dyDescent="0.3">
      <c r="A86" s="34"/>
      <c r="B86" s="20"/>
      <c r="C86" s="27"/>
      <c r="D86" s="27"/>
      <c r="E86" s="27"/>
      <c r="F86" s="22"/>
      <c r="G86" s="28"/>
      <c r="H86" s="22"/>
      <c r="I86" s="29"/>
      <c r="J86" s="29"/>
      <c r="K86" s="30"/>
      <c r="L86" s="30"/>
      <c r="M86" s="33"/>
      <c r="N86" s="20"/>
      <c r="O86" s="20"/>
      <c r="P86" s="20"/>
      <c r="Q86" s="20"/>
      <c r="R86" s="20"/>
      <c r="S86" s="20"/>
      <c r="T86" s="26"/>
      <c r="U86" s="235"/>
      <c r="V86" s="235"/>
      <c r="W86" s="235"/>
      <c r="X86" s="235"/>
      <c r="Y86" s="235"/>
      <c r="Z86" s="13"/>
      <c r="AA86" s="13"/>
      <c r="AB86" s="13"/>
      <c r="AC86" s="13"/>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row>
    <row r="87" spans="1:112" ht="15" customHeight="1" x14ac:dyDescent="0.3">
      <c r="A87" s="34"/>
      <c r="B87" s="20"/>
      <c r="C87" s="27"/>
      <c r="D87" s="27"/>
      <c r="E87" s="27"/>
      <c r="F87" s="22"/>
      <c r="G87" s="28"/>
      <c r="H87" s="22"/>
      <c r="I87" s="29"/>
      <c r="J87" s="29"/>
      <c r="K87" s="30"/>
      <c r="L87" s="30"/>
      <c r="M87" s="33"/>
      <c r="N87" s="20"/>
      <c r="O87" s="20"/>
      <c r="P87" s="20"/>
      <c r="Q87" s="20"/>
      <c r="R87" s="20"/>
      <c r="S87" s="20"/>
      <c r="T87" s="26"/>
      <c r="U87" s="235"/>
      <c r="V87" s="235"/>
      <c r="W87" s="235"/>
      <c r="X87" s="235"/>
      <c r="Y87" s="235"/>
      <c r="Z87" s="13"/>
      <c r="AA87" s="13"/>
      <c r="AB87" s="13"/>
      <c r="AC87" s="13"/>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row>
    <row r="88" spans="1:112" ht="15" customHeight="1" x14ac:dyDescent="0.3">
      <c r="A88" s="11"/>
      <c r="B88" s="20"/>
      <c r="C88" s="27"/>
      <c r="D88" s="27"/>
      <c r="E88" s="27"/>
      <c r="F88" s="22"/>
      <c r="G88" s="28"/>
      <c r="H88" s="22"/>
      <c r="I88" s="29"/>
      <c r="J88" s="29"/>
      <c r="K88" s="30"/>
      <c r="L88" s="30"/>
      <c r="M88" s="33"/>
      <c r="N88" s="20"/>
      <c r="O88" s="20"/>
      <c r="P88" s="20"/>
      <c r="Q88" s="20"/>
      <c r="R88" s="20"/>
      <c r="S88" s="20"/>
      <c r="T88" s="26"/>
      <c r="U88" s="235"/>
      <c r="V88" s="235"/>
      <c r="W88" s="235"/>
      <c r="X88" s="235"/>
      <c r="Y88" s="235"/>
      <c r="Z88" s="13"/>
      <c r="AA88" s="13"/>
      <c r="AB88" s="13"/>
      <c r="AC88" s="13"/>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row>
    <row r="89" spans="1:112" ht="15" customHeight="1" x14ac:dyDescent="0.3">
      <c r="A89" s="34"/>
      <c r="B89" s="20"/>
      <c r="C89" s="27"/>
      <c r="D89" s="27"/>
      <c r="E89" s="27"/>
      <c r="F89" s="22"/>
      <c r="G89" s="28"/>
      <c r="H89" s="22"/>
      <c r="I89" s="29"/>
      <c r="J89" s="29"/>
      <c r="K89" s="30"/>
      <c r="L89" s="30"/>
      <c r="M89" s="33"/>
      <c r="N89" s="20"/>
      <c r="O89" s="20"/>
      <c r="P89" s="20"/>
      <c r="Q89" s="20"/>
      <c r="R89" s="20"/>
      <c r="S89" s="20"/>
      <c r="T89" s="26"/>
      <c r="U89" s="235"/>
      <c r="V89" s="235"/>
      <c r="W89" s="235"/>
      <c r="X89" s="235"/>
      <c r="Y89" s="235"/>
      <c r="Z89" s="13"/>
      <c r="AA89" s="13"/>
      <c r="AB89" s="13"/>
      <c r="AC89" s="13"/>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row>
    <row r="90" spans="1:112" ht="15" customHeight="1" x14ac:dyDescent="0.3">
      <c r="A90" s="34"/>
      <c r="B90" s="20"/>
      <c r="C90" s="27"/>
      <c r="D90" s="27"/>
      <c r="E90" s="27"/>
      <c r="F90" s="22"/>
      <c r="G90" s="28"/>
      <c r="H90" s="22"/>
      <c r="I90" s="29"/>
      <c r="J90" s="29"/>
      <c r="K90" s="30"/>
      <c r="L90" s="30"/>
      <c r="M90" s="33"/>
      <c r="N90" s="20"/>
      <c r="O90" s="20"/>
      <c r="P90" s="20"/>
      <c r="Q90" s="20"/>
      <c r="R90" s="20"/>
      <c r="S90" s="20"/>
      <c r="T90" s="26"/>
      <c r="U90" s="235"/>
      <c r="V90" s="235"/>
      <c r="W90" s="235"/>
      <c r="X90" s="235"/>
      <c r="Y90" s="235"/>
      <c r="Z90" s="13"/>
      <c r="AA90" s="13"/>
      <c r="AB90" s="13"/>
      <c r="AC90" s="13"/>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row>
    <row r="91" spans="1:112" ht="15" customHeight="1" x14ac:dyDescent="0.3">
      <c r="A91" s="34"/>
      <c r="B91" s="20"/>
      <c r="C91" s="27"/>
      <c r="D91" s="27"/>
      <c r="E91" s="27"/>
      <c r="F91" s="22"/>
      <c r="G91" s="28"/>
      <c r="H91" s="22"/>
      <c r="I91" s="29"/>
      <c r="J91" s="29"/>
      <c r="K91" s="30"/>
      <c r="L91" s="30"/>
      <c r="M91" s="33"/>
      <c r="N91" s="20"/>
      <c r="O91" s="20"/>
      <c r="P91" s="20"/>
      <c r="Q91" s="20"/>
      <c r="R91" s="20"/>
      <c r="S91" s="20"/>
      <c r="T91" s="26"/>
      <c r="U91" s="235"/>
      <c r="V91" s="235"/>
      <c r="W91" s="235"/>
      <c r="X91" s="235"/>
      <c r="Y91" s="235"/>
      <c r="Z91" s="13"/>
      <c r="AA91" s="13"/>
      <c r="AB91" s="13"/>
      <c r="AC91" s="13"/>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row>
    <row r="92" spans="1:112" ht="15" customHeight="1" x14ac:dyDescent="0.3">
      <c r="A92" s="34"/>
      <c r="B92" s="20"/>
      <c r="C92" s="27"/>
      <c r="D92" s="27"/>
      <c r="E92" s="27"/>
      <c r="F92" s="22"/>
      <c r="G92" s="28"/>
      <c r="H92" s="22"/>
      <c r="I92" s="29"/>
      <c r="J92" s="29"/>
      <c r="K92" s="30"/>
      <c r="L92" s="30"/>
      <c r="M92" s="33"/>
      <c r="N92" s="20"/>
      <c r="O92" s="20"/>
      <c r="P92" s="20"/>
      <c r="Q92" s="20"/>
      <c r="R92" s="20"/>
      <c r="S92" s="20"/>
      <c r="T92" s="26"/>
      <c r="U92" s="235"/>
      <c r="V92" s="235"/>
      <c r="W92" s="235"/>
      <c r="X92" s="235"/>
      <c r="Y92" s="235"/>
      <c r="Z92" s="13"/>
      <c r="AA92" s="13"/>
      <c r="AB92" s="13"/>
      <c r="AC92" s="13"/>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row>
    <row r="93" spans="1:112" ht="15" customHeight="1" x14ac:dyDescent="0.3">
      <c r="A93" s="34"/>
      <c r="B93" s="20"/>
      <c r="C93" s="27"/>
      <c r="D93" s="27"/>
      <c r="E93" s="27"/>
      <c r="F93" s="22"/>
      <c r="G93" s="28"/>
      <c r="H93" s="22"/>
      <c r="I93" s="29"/>
      <c r="J93" s="29"/>
      <c r="K93" s="30"/>
      <c r="L93" s="30"/>
      <c r="M93" s="33"/>
      <c r="N93" s="20"/>
      <c r="O93" s="20"/>
      <c r="P93" s="20"/>
      <c r="Q93" s="20"/>
      <c r="R93" s="20"/>
      <c r="S93" s="20"/>
      <c r="T93" s="26"/>
      <c r="U93" s="235"/>
      <c r="V93" s="235"/>
      <c r="W93" s="235"/>
      <c r="X93" s="235"/>
      <c r="Y93" s="235"/>
      <c r="Z93" s="13"/>
      <c r="AA93" s="13"/>
      <c r="AB93" s="13"/>
      <c r="AC93" s="13"/>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row>
    <row r="94" spans="1:112" ht="15" customHeight="1" x14ac:dyDescent="0.3">
      <c r="A94" s="11"/>
      <c r="B94" s="20"/>
      <c r="C94" s="27"/>
      <c r="D94" s="27"/>
      <c r="E94" s="27"/>
      <c r="F94" s="22"/>
      <c r="G94" s="28"/>
      <c r="H94" s="22"/>
      <c r="I94" s="29"/>
      <c r="J94" s="29"/>
      <c r="K94" s="30"/>
      <c r="L94" s="30"/>
      <c r="M94" s="33"/>
      <c r="N94" s="20"/>
      <c r="O94" s="20"/>
      <c r="P94" s="20"/>
      <c r="Q94" s="20"/>
      <c r="R94" s="20"/>
      <c r="S94" s="20"/>
      <c r="T94" s="26"/>
      <c r="U94" s="235"/>
      <c r="V94" s="235"/>
      <c r="W94" s="235"/>
      <c r="X94" s="235"/>
      <c r="Y94" s="235"/>
      <c r="Z94" s="13"/>
      <c r="AA94" s="13"/>
      <c r="AB94" s="13"/>
      <c r="AC94" s="13"/>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row>
    <row r="95" spans="1:112" ht="15" customHeight="1" x14ac:dyDescent="0.3">
      <c r="A95" s="34"/>
      <c r="B95" s="20"/>
      <c r="C95" s="27"/>
      <c r="D95" s="27"/>
      <c r="E95" s="27"/>
      <c r="F95" s="22"/>
      <c r="G95" s="28"/>
      <c r="H95" s="22"/>
      <c r="I95" s="29"/>
      <c r="J95" s="29"/>
      <c r="K95" s="30"/>
      <c r="L95" s="30"/>
      <c r="M95" s="33"/>
      <c r="N95" s="20"/>
      <c r="O95" s="20"/>
      <c r="P95" s="20"/>
      <c r="Q95" s="20"/>
      <c r="R95" s="20"/>
      <c r="S95" s="20"/>
      <c r="T95" s="26"/>
      <c r="U95" s="235"/>
      <c r="V95" s="235"/>
      <c r="W95" s="235"/>
      <c r="X95" s="235"/>
      <c r="Y95" s="235"/>
      <c r="Z95" s="13"/>
      <c r="AA95" s="13"/>
      <c r="AB95" s="13"/>
      <c r="AC95" s="13"/>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row>
    <row r="96" spans="1:112" ht="15" customHeight="1" x14ac:dyDescent="0.3">
      <c r="A96" s="34"/>
      <c r="B96" s="20"/>
      <c r="C96" s="27"/>
      <c r="D96" s="27"/>
      <c r="E96" s="27"/>
      <c r="F96" s="22"/>
      <c r="G96" s="28"/>
      <c r="H96" s="22"/>
      <c r="I96" s="29"/>
      <c r="J96" s="29"/>
      <c r="K96" s="30"/>
      <c r="L96" s="30"/>
      <c r="M96" s="33"/>
      <c r="N96" s="20"/>
      <c r="O96" s="20"/>
      <c r="P96" s="20"/>
      <c r="Q96" s="20"/>
      <c r="R96" s="20"/>
      <c r="S96" s="20"/>
      <c r="T96" s="26"/>
      <c r="U96" s="235"/>
      <c r="V96" s="235"/>
      <c r="W96" s="235"/>
      <c r="X96" s="235"/>
      <c r="Y96" s="235"/>
      <c r="Z96" s="13"/>
      <c r="AA96" s="13"/>
      <c r="AB96" s="13"/>
      <c r="AC96" s="13"/>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row>
    <row r="97" spans="1:112" ht="15" customHeight="1" x14ac:dyDescent="0.3">
      <c r="A97" s="34"/>
      <c r="B97" s="11"/>
      <c r="C97" s="27"/>
      <c r="D97" s="27"/>
      <c r="E97" s="27"/>
      <c r="F97" s="22"/>
      <c r="G97" s="28"/>
      <c r="H97" s="22"/>
      <c r="I97" s="29"/>
      <c r="J97" s="29"/>
      <c r="K97" s="30"/>
      <c r="L97" s="30"/>
      <c r="M97" s="33"/>
      <c r="N97" s="20"/>
      <c r="O97" s="20"/>
      <c r="P97" s="20"/>
      <c r="Q97" s="20"/>
      <c r="R97" s="20"/>
      <c r="S97" s="20"/>
      <c r="T97" s="26"/>
      <c r="U97" s="235"/>
      <c r="V97" s="235"/>
      <c r="W97" s="235"/>
      <c r="X97" s="235"/>
      <c r="Y97" s="235"/>
      <c r="Z97" s="13"/>
      <c r="AA97" s="13"/>
      <c r="AB97" s="13"/>
      <c r="AC97" s="13"/>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row>
    <row r="98" spans="1:112" ht="15" customHeight="1" x14ac:dyDescent="0.3">
      <c r="A98" s="11"/>
      <c r="B98" s="106"/>
      <c r="C98" s="27"/>
      <c r="D98" s="27"/>
      <c r="E98" s="27"/>
      <c r="F98" s="22"/>
      <c r="G98" s="28"/>
      <c r="H98" s="22"/>
      <c r="I98" s="29"/>
      <c r="J98" s="29"/>
      <c r="K98" s="30"/>
      <c r="L98" s="30"/>
      <c r="M98" s="33"/>
      <c r="N98" s="20"/>
      <c r="O98" s="20"/>
      <c r="P98" s="20"/>
      <c r="Q98" s="20"/>
      <c r="R98" s="20"/>
      <c r="S98" s="20"/>
      <c r="T98" s="26"/>
      <c r="U98" s="235"/>
      <c r="V98" s="235"/>
      <c r="W98" s="235"/>
      <c r="X98" s="235"/>
      <c r="Y98" s="235"/>
      <c r="Z98" s="13"/>
      <c r="AA98" s="13"/>
      <c r="AB98" s="13"/>
      <c r="AC98" s="13"/>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row>
    <row r="99" spans="1:112" ht="15" customHeight="1" x14ac:dyDescent="0.3">
      <c r="A99" s="34"/>
      <c r="B99" s="11"/>
      <c r="C99" s="27"/>
      <c r="D99" s="27"/>
      <c r="E99" s="27"/>
      <c r="F99" s="22"/>
      <c r="G99" s="28"/>
      <c r="H99" s="22"/>
      <c r="I99" s="29"/>
      <c r="J99" s="29"/>
      <c r="K99" s="30"/>
      <c r="L99" s="30"/>
      <c r="M99" s="33"/>
      <c r="N99" s="20"/>
      <c r="O99" s="20"/>
      <c r="P99" s="20"/>
      <c r="Q99" s="20"/>
      <c r="R99" s="20"/>
      <c r="S99" s="20"/>
      <c r="T99" s="26"/>
      <c r="U99" s="235"/>
      <c r="V99" s="235"/>
      <c r="W99" s="235"/>
      <c r="X99" s="235"/>
      <c r="Y99" s="235"/>
      <c r="Z99" s="13"/>
      <c r="AA99" s="13"/>
      <c r="AB99" s="13"/>
      <c r="AC99" s="13"/>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row>
    <row r="100" spans="1:112" ht="15" customHeight="1" x14ac:dyDescent="0.3">
      <c r="A100" s="487" t="s">
        <v>253</v>
      </c>
      <c r="B100" s="487"/>
      <c r="C100" s="487"/>
      <c r="D100" s="487"/>
      <c r="E100" s="487"/>
      <c r="F100" s="487"/>
      <c r="G100" s="487"/>
      <c r="H100" s="487"/>
      <c r="I100" s="487"/>
      <c r="J100" s="487"/>
      <c r="K100" s="487"/>
      <c r="L100" s="487"/>
      <c r="M100" s="487"/>
      <c r="N100" s="487"/>
      <c r="O100" s="487"/>
      <c r="P100" s="487"/>
      <c r="Q100" s="487"/>
      <c r="R100" s="487"/>
      <c r="S100" s="487"/>
      <c r="T100" s="487"/>
      <c r="U100" s="235"/>
      <c r="V100" s="235"/>
      <c r="W100" s="235"/>
      <c r="X100" s="235"/>
      <c r="Y100" s="235"/>
      <c r="Z100" s="13"/>
      <c r="AA100" s="13"/>
      <c r="AB100" s="13"/>
      <c r="AC100" s="13"/>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row>
    <row r="101" spans="1:112" ht="15" customHeight="1" x14ac:dyDescent="0.3">
      <c r="A101" s="487"/>
      <c r="B101" s="487"/>
      <c r="C101" s="487"/>
      <c r="D101" s="487"/>
      <c r="E101" s="487"/>
      <c r="F101" s="487"/>
      <c r="G101" s="487"/>
      <c r="H101" s="487"/>
      <c r="I101" s="487"/>
      <c r="J101" s="487"/>
      <c r="K101" s="487"/>
      <c r="L101" s="487"/>
      <c r="M101" s="487"/>
      <c r="N101" s="487"/>
      <c r="O101" s="487"/>
      <c r="P101" s="487"/>
      <c r="Q101" s="487"/>
      <c r="R101" s="487"/>
      <c r="S101" s="487"/>
      <c r="T101" s="487"/>
      <c r="U101" s="235"/>
      <c r="V101" s="235"/>
      <c r="W101" s="235"/>
      <c r="X101" s="235"/>
      <c r="Y101" s="235"/>
      <c r="Z101" s="13"/>
      <c r="AA101" s="13"/>
      <c r="AB101" s="13"/>
      <c r="AC101" s="13"/>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row>
    <row r="102" spans="1:112" ht="15" customHeight="1" x14ac:dyDescent="0.3">
      <c r="A102" s="34"/>
      <c r="B102" s="20"/>
      <c r="C102" s="27"/>
      <c r="D102" s="27"/>
      <c r="E102" s="27"/>
      <c r="F102" s="22"/>
      <c r="G102" s="28"/>
      <c r="H102" s="22"/>
      <c r="I102" s="29"/>
      <c r="J102" s="29"/>
      <c r="K102" s="30"/>
      <c r="L102" s="30"/>
      <c r="M102" s="33"/>
      <c r="N102" s="20"/>
      <c r="O102" s="20"/>
      <c r="P102" s="20"/>
      <c r="Q102" s="20"/>
      <c r="R102" s="20"/>
      <c r="S102" s="20"/>
      <c r="T102" s="26"/>
      <c r="U102" s="235"/>
      <c r="V102" s="235"/>
      <c r="W102" s="235"/>
      <c r="X102" s="235"/>
      <c r="Y102" s="235"/>
      <c r="Z102" s="13"/>
      <c r="AA102" s="13"/>
      <c r="AB102" s="13"/>
      <c r="AC102" s="13"/>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row>
    <row r="103" spans="1:112" ht="15" customHeight="1" x14ac:dyDescent="0.3">
      <c r="A103" s="11"/>
      <c r="B103" s="20"/>
      <c r="C103" s="27"/>
      <c r="D103" s="27"/>
      <c r="E103" s="27"/>
      <c r="F103" s="22"/>
      <c r="G103" s="28"/>
      <c r="H103" s="22"/>
      <c r="I103" s="29"/>
      <c r="J103" s="29"/>
      <c r="K103" s="30"/>
      <c r="L103" s="30"/>
      <c r="M103" s="33"/>
      <c r="N103" s="20"/>
      <c r="O103" s="20"/>
      <c r="P103" s="20"/>
      <c r="Q103" s="20"/>
      <c r="R103" s="20"/>
      <c r="S103" s="20"/>
      <c r="T103" s="26"/>
      <c r="U103" s="235"/>
      <c r="V103" s="235"/>
      <c r="W103" s="235"/>
      <c r="X103" s="235"/>
      <c r="Y103" s="235"/>
      <c r="Z103" s="13"/>
      <c r="AA103" s="13"/>
      <c r="AB103" s="13"/>
      <c r="AC103" s="13"/>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row>
    <row r="104" spans="1:112" ht="15" customHeight="1" x14ac:dyDescent="0.3">
      <c r="A104" s="487" t="s">
        <v>255</v>
      </c>
      <c r="B104" s="487"/>
      <c r="C104" s="487"/>
      <c r="D104" s="487"/>
      <c r="E104" s="487"/>
      <c r="F104" s="487"/>
      <c r="G104" s="487"/>
      <c r="H104" s="487"/>
      <c r="I104" s="487"/>
      <c r="J104" s="487"/>
      <c r="K104" s="487"/>
      <c r="L104" s="487"/>
      <c r="M104" s="487"/>
      <c r="N104" s="487"/>
      <c r="O104" s="487"/>
      <c r="P104" s="487"/>
      <c r="Q104" s="487"/>
      <c r="R104" s="487"/>
      <c r="S104" s="487"/>
      <c r="T104" s="487"/>
      <c r="U104" s="235"/>
      <c r="V104" s="235"/>
      <c r="W104" s="235"/>
      <c r="X104" s="235"/>
      <c r="Y104" s="235"/>
      <c r="Z104" s="13"/>
      <c r="AA104" s="13"/>
      <c r="AB104" s="13"/>
      <c r="AC104" s="13"/>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row>
    <row r="105" spans="1:112" ht="15" customHeight="1" x14ac:dyDescent="0.3">
      <c r="A105" s="487"/>
      <c r="B105" s="487"/>
      <c r="C105" s="487"/>
      <c r="D105" s="487"/>
      <c r="E105" s="487"/>
      <c r="F105" s="487"/>
      <c r="G105" s="487"/>
      <c r="H105" s="487"/>
      <c r="I105" s="487"/>
      <c r="J105" s="487"/>
      <c r="K105" s="487"/>
      <c r="L105" s="487"/>
      <c r="M105" s="487"/>
      <c r="N105" s="487"/>
      <c r="O105" s="487"/>
      <c r="P105" s="487"/>
      <c r="Q105" s="487"/>
      <c r="R105" s="487"/>
      <c r="S105" s="487"/>
      <c r="T105" s="487"/>
      <c r="U105" s="235"/>
      <c r="V105" s="235"/>
      <c r="W105" s="235"/>
      <c r="X105" s="235"/>
      <c r="Y105" s="235"/>
      <c r="Z105" s="13"/>
      <c r="AA105" s="13"/>
      <c r="AB105" s="13"/>
      <c r="AC105" s="13"/>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row>
    <row r="106" spans="1:112" ht="15" customHeight="1" x14ac:dyDescent="0.3">
      <c r="A106" s="34"/>
      <c r="B106" s="20"/>
      <c r="C106" s="27"/>
      <c r="D106" s="27"/>
      <c r="E106" s="27"/>
      <c r="F106" s="22"/>
      <c r="G106" s="28"/>
      <c r="H106" s="22"/>
      <c r="I106" s="29"/>
      <c r="J106" s="29"/>
      <c r="K106" s="30"/>
      <c r="L106" s="30"/>
      <c r="M106" s="33"/>
      <c r="N106" s="20"/>
      <c r="O106" s="20"/>
      <c r="P106" s="20"/>
      <c r="Q106" s="20"/>
      <c r="R106" s="20"/>
      <c r="S106" s="20"/>
      <c r="T106" s="26"/>
      <c r="U106" s="235"/>
      <c r="V106" s="235"/>
      <c r="W106" s="235"/>
      <c r="X106" s="235"/>
      <c r="Y106" s="235"/>
      <c r="Z106" s="13"/>
      <c r="AA106" s="13"/>
      <c r="AB106" s="13"/>
      <c r="AC106" s="13"/>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row>
    <row r="107" spans="1:112" ht="15" customHeight="1" x14ac:dyDescent="0.35">
      <c r="A107" s="35"/>
      <c r="B107" s="20"/>
      <c r="C107" s="27"/>
      <c r="D107" s="27"/>
      <c r="E107" s="27"/>
      <c r="F107" s="22"/>
      <c r="G107" s="28"/>
      <c r="H107" s="22"/>
      <c r="I107" s="29"/>
      <c r="J107" s="29"/>
      <c r="K107" s="30"/>
      <c r="L107" s="30"/>
      <c r="M107" s="33"/>
      <c r="N107" s="20"/>
      <c r="O107" s="20"/>
      <c r="P107" s="20"/>
      <c r="Q107" s="20"/>
      <c r="R107" s="20"/>
      <c r="S107" s="20"/>
      <c r="T107" s="26"/>
      <c r="U107" s="235"/>
      <c r="V107" s="235"/>
      <c r="W107" s="235"/>
      <c r="X107" s="235"/>
      <c r="Y107" s="235"/>
      <c r="Z107" s="13"/>
      <c r="AA107" s="13"/>
      <c r="AB107" s="13"/>
      <c r="AC107" s="13"/>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row>
    <row r="108" spans="1:112" ht="15" customHeight="1" x14ac:dyDescent="0.35">
      <c r="A108" s="35"/>
      <c r="B108" s="20"/>
      <c r="C108" s="27"/>
      <c r="D108" s="27"/>
      <c r="E108" s="27"/>
      <c r="F108" s="36"/>
      <c r="G108" s="28"/>
      <c r="H108" s="22"/>
      <c r="I108" s="29"/>
      <c r="J108" s="29"/>
      <c r="K108" s="30"/>
      <c r="L108" s="30"/>
      <c r="M108" s="33"/>
      <c r="N108" s="20"/>
      <c r="O108" s="20"/>
      <c r="P108" s="20"/>
      <c r="Q108" s="20"/>
      <c r="R108" s="20"/>
      <c r="S108" s="20"/>
      <c r="T108" s="26"/>
      <c r="U108" s="235"/>
      <c r="V108" s="235"/>
      <c r="W108" s="235"/>
      <c r="X108" s="235"/>
      <c r="Y108" s="235"/>
      <c r="Z108" s="13"/>
      <c r="AA108" s="13"/>
      <c r="AB108" s="13"/>
      <c r="AC108" s="13"/>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row>
    <row r="109" spans="1:112" ht="15" customHeight="1" x14ac:dyDescent="0.35">
      <c r="A109" s="37"/>
      <c r="B109" s="20"/>
      <c r="C109" s="27"/>
      <c r="D109" s="27"/>
      <c r="E109" s="27"/>
      <c r="F109" s="22"/>
      <c r="G109" s="28"/>
      <c r="H109" s="22"/>
      <c r="I109" s="29"/>
      <c r="J109" s="29"/>
      <c r="K109" s="30"/>
      <c r="L109" s="30"/>
      <c r="M109" s="33"/>
      <c r="N109" s="20"/>
      <c r="O109" s="20"/>
      <c r="P109" s="20"/>
      <c r="Q109" s="20"/>
      <c r="R109" s="20"/>
      <c r="S109" s="20"/>
      <c r="T109" s="26"/>
      <c r="U109" s="235"/>
      <c r="V109" s="235"/>
      <c r="W109" s="235"/>
      <c r="X109" s="235"/>
      <c r="Y109" s="235"/>
      <c r="Z109" s="13"/>
      <c r="AA109" s="13"/>
      <c r="AB109" s="13"/>
      <c r="AC109" s="13"/>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row>
    <row r="110" spans="1:112" ht="15" customHeight="1" x14ac:dyDescent="0.3">
      <c r="A110" s="11"/>
      <c r="B110" s="20"/>
      <c r="C110" s="27"/>
      <c r="D110" s="27"/>
      <c r="E110" s="27"/>
      <c r="F110" s="22"/>
      <c r="G110" s="28"/>
      <c r="H110" s="22"/>
      <c r="I110" s="29"/>
      <c r="J110" s="29"/>
      <c r="K110" s="30"/>
      <c r="L110" s="30"/>
      <c r="M110" s="33"/>
      <c r="N110" s="20"/>
      <c r="O110" s="20"/>
      <c r="P110" s="20"/>
      <c r="Q110" s="20"/>
      <c r="R110" s="20"/>
      <c r="S110" s="20"/>
      <c r="T110" s="26"/>
      <c r="U110" s="235"/>
      <c r="V110" s="235"/>
      <c r="W110" s="235"/>
      <c r="X110" s="235"/>
      <c r="Y110" s="235"/>
      <c r="Z110" s="13"/>
      <c r="AA110" s="13"/>
      <c r="AB110" s="13"/>
      <c r="AC110" s="13"/>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row>
    <row r="111" spans="1:112" ht="15" customHeight="1" x14ac:dyDescent="0.3">
      <c r="A111" s="34"/>
      <c r="B111" s="20"/>
      <c r="C111" s="27"/>
      <c r="D111" s="27"/>
      <c r="E111" s="27"/>
      <c r="F111" s="22"/>
      <c r="G111" s="28"/>
      <c r="H111" s="22"/>
      <c r="I111" s="29"/>
      <c r="J111" s="29"/>
      <c r="K111" s="30"/>
      <c r="L111" s="30"/>
      <c r="M111" s="33"/>
      <c r="N111" s="20"/>
      <c r="O111" s="20"/>
      <c r="P111" s="20"/>
      <c r="Q111" s="20"/>
      <c r="R111" s="20"/>
      <c r="S111" s="20"/>
      <c r="T111" s="26"/>
      <c r="U111" s="235"/>
      <c r="V111" s="235"/>
      <c r="W111" s="235"/>
      <c r="X111" s="235"/>
      <c r="Y111" s="235"/>
      <c r="Z111" s="13"/>
      <c r="AA111" s="13"/>
      <c r="AB111" s="13"/>
      <c r="AC111" s="13"/>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row>
    <row r="112" spans="1:112" ht="15" customHeight="1" x14ac:dyDescent="0.3">
      <c r="A112" s="34"/>
      <c r="B112" s="20"/>
      <c r="C112" s="27"/>
      <c r="D112" s="27"/>
      <c r="E112" s="27"/>
      <c r="F112" s="22"/>
      <c r="G112" s="28"/>
      <c r="H112" s="22"/>
      <c r="I112" s="29"/>
      <c r="J112" s="29"/>
      <c r="K112" s="30"/>
      <c r="L112" s="30"/>
      <c r="M112" s="33"/>
      <c r="N112" s="20"/>
      <c r="O112" s="20"/>
      <c r="P112" s="20"/>
      <c r="Q112" s="20"/>
      <c r="R112" s="20"/>
      <c r="S112" s="20"/>
      <c r="T112" s="26"/>
      <c r="U112" s="235"/>
      <c r="V112" s="235"/>
      <c r="W112" s="235"/>
      <c r="X112" s="235"/>
      <c r="Y112" s="235"/>
      <c r="Z112" s="13"/>
      <c r="AA112" s="13"/>
      <c r="AB112" s="13"/>
      <c r="AC112" s="13"/>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row>
    <row r="113" spans="1:112" ht="15" customHeight="1" x14ac:dyDescent="0.3">
      <c r="A113" s="34"/>
      <c r="B113" s="20"/>
      <c r="C113" s="27"/>
      <c r="D113" s="27"/>
      <c r="E113" s="27"/>
      <c r="F113" s="22"/>
      <c r="G113" s="28"/>
      <c r="H113" s="22"/>
      <c r="I113" s="29"/>
      <c r="J113" s="29"/>
      <c r="K113" s="30"/>
      <c r="L113" s="30"/>
      <c r="M113" s="33"/>
      <c r="N113" s="20"/>
      <c r="O113" s="20"/>
      <c r="P113" s="20"/>
      <c r="Q113" s="20"/>
      <c r="R113" s="20"/>
      <c r="S113" s="20"/>
      <c r="T113" s="26"/>
      <c r="U113" s="235"/>
      <c r="V113" s="235"/>
      <c r="W113" s="235"/>
      <c r="X113" s="235"/>
      <c r="Y113" s="235"/>
      <c r="Z113" s="13"/>
      <c r="AA113" s="13"/>
      <c r="AB113" s="13"/>
      <c r="AC113" s="13"/>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row>
    <row r="114" spans="1:112" ht="15" customHeight="1" x14ac:dyDescent="0.3">
      <c r="A114" s="34"/>
      <c r="B114" s="20"/>
      <c r="C114" s="27"/>
      <c r="D114" s="27"/>
      <c r="E114" s="27"/>
      <c r="F114" s="22"/>
      <c r="G114" s="28"/>
      <c r="H114" s="22"/>
      <c r="I114" s="29"/>
      <c r="J114" s="29"/>
      <c r="K114" s="30"/>
      <c r="L114" s="30"/>
      <c r="M114" s="33"/>
      <c r="N114" s="20"/>
      <c r="O114" s="20"/>
      <c r="P114" s="20"/>
      <c r="Q114" s="20"/>
      <c r="R114" s="20"/>
      <c r="S114" s="20"/>
      <c r="T114" s="26"/>
      <c r="U114" s="235"/>
      <c r="V114" s="235"/>
      <c r="W114" s="235"/>
      <c r="X114" s="235"/>
      <c r="Y114" s="235"/>
      <c r="Z114" s="13"/>
      <c r="AA114" s="13"/>
      <c r="AB114" s="13"/>
      <c r="AC114" s="13"/>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row>
    <row r="115" spans="1:112" ht="15" customHeight="1" x14ac:dyDescent="0.3">
      <c r="A115" s="34"/>
      <c r="B115" s="20"/>
      <c r="C115" s="27"/>
      <c r="D115" s="27"/>
      <c r="E115" s="27"/>
      <c r="F115" s="22"/>
      <c r="G115" s="28"/>
      <c r="H115" s="22"/>
      <c r="I115" s="29"/>
      <c r="J115" s="29"/>
      <c r="K115" s="30"/>
      <c r="L115" s="30"/>
      <c r="M115" s="33"/>
      <c r="N115" s="20"/>
      <c r="O115" s="20"/>
      <c r="P115" s="20"/>
      <c r="Q115" s="20"/>
      <c r="R115" s="20"/>
      <c r="S115" s="20"/>
      <c r="T115" s="26"/>
      <c r="U115" s="235"/>
      <c r="V115" s="235"/>
      <c r="W115" s="235"/>
      <c r="X115" s="235"/>
      <c r="Y115" s="235"/>
      <c r="Z115" s="13"/>
      <c r="AA115" s="13"/>
      <c r="AB115" s="13"/>
      <c r="AC115" s="13"/>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row>
    <row r="116" spans="1:112" ht="15" customHeight="1" x14ac:dyDescent="0.3">
      <c r="A116" s="34"/>
      <c r="B116" s="20"/>
      <c r="C116" s="27"/>
      <c r="D116" s="27"/>
      <c r="E116" s="27"/>
      <c r="F116" s="22"/>
      <c r="G116" s="28"/>
      <c r="H116" s="11"/>
      <c r="I116" s="11"/>
      <c r="J116" s="11"/>
      <c r="K116" s="11"/>
      <c r="L116" s="11"/>
      <c r="M116" s="11"/>
      <c r="N116" s="11"/>
      <c r="O116" s="11"/>
      <c r="P116" s="11"/>
      <c r="Q116" s="11"/>
      <c r="R116" s="11"/>
      <c r="S116" s="20"/>
      <c r="T116" s="26"/>
      <c r="U116" s="235"/>
      <c r="V116" s="235"/>
      <c r="W116" s="235"/>
      <c r="X116" s="235"/>
      <c r="Y116" s="235"/>
      <c r="Z116" s="13"/>
      <c r="AA116" s="13"/>
      <c r="AB116" s="13"/>
      <c r="AC116" s="13"/>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row>
    <row r="117" spans="1:112" ht="15" customHeight="1" x14ac:dyDescent="0.3">
      <c r="A117" s="34"/>
      <c r="B117" s="20"/>
      <c r="C117" s="27"/>
      <c r="D117" s="27"/>
      <c r="E117" s="27"/>
      <c r="F117" s="22"/>
      <c r="G117" s="28"/>
      <c r="H117" s="22"/>
      <c r="I117" s="11"/>
      <c r="J117" s="11"/>
      <c r="K117" s="11"/>
      <c r="L117" s="11"/>
      <c r="M117" s="11"/>
      <c r="N117" s="11"/>
      <c r="O117" s="11"/>
      <c r="P117" s="11"/>
      <c r="Q117" s="11"/>
      <c r="R117" s="11"/>
      <c r="S117" s="20"/>
      <c r="T117" s="26"/>
      <c r="U117" s="235"/>
      <c r="V117" s="235"/>
      <c r="W117" s="235"/>
      <c r="X117" s="235"/>
      <c r="Y117" s="235"/>
      <c r="Z117" s="13"/>
      <c r="AA117" s="13"/>
      <c r="AB117" s="13"/>
      <c r="AC117" s="13"/>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row>
    <row r="118" spans="1:112" ht="15" customHeight="1" x14ac:dyDescent="0.3">
      <c r="A118" s="34"/>
      <c r="B118" s="20"/>
      <c r="C118" s="27"/>
      <c r="D118" s="27"/>
      <c r="E118" s="27"/>
      <c r="F118" s="22"/>
      <c r="G118" s="28"/>
      <c r="H118" s="22"/>
      <c r="I118" s="11"/>
      <c r="J118" s="11"/>
      <c r="K118" s="11"/>
      <c r="L118" s="11"/>
      <c r="M118" s="11"/>
      <c r="N118" s="11"/>
      <c r="O118" s="11"/>
      <c r="P118" s="11"/>
      <c r="Q118" s="11"/>
      <c r="R118" s="11"/>
      <c r="S118" s="20"/>
      <c r="T118" s="26"/>
      <c r="U118" s="235"/>
      <c r="V118" s="235"/>
      <c r="W118" s="235"/>
      <c r="X118" s="235"/>
      <c r="Y118" s="235"/>
      <c r="Z118" s="13"/>
      <c r="AA118" s="13"/>
      <c r="AB118" s="13"/>
      <c r="AC118" s="13"/>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row>
    <row r="119" spans="1:112" ht="15" customHeight="1" x14ac:dyDescent="0.3">
      <c r="A119" s="34"/>
      <c r="B119" s="20"/>
      <c r="C119" s="27"/>
      <c r="D119" s="27"/>
      <c r="E119" s="27"/>
      <c r="F119" s="22"/>
      <c r="G119" s="28"/>
      <c r="H119" s="22"/>
      <c r="I119" s="11"/>
      <c r="J119" s="11"/>
      <c r="K119" s="11"/>
      <c r="L119" s="11"/>
      <c r="M119" s="11"/>
      <c r="N119" s="11"/>
      <c r="O119" s="11"/>
      <c r="P119" s="11"/>
      <c r="Q119" s="11"/>
      <c r="R119" s="11"/>
      <c r="S119" s="20"/>
      <c r="T119" s="26"/>
      <c r="U119" s="235"/>
      <c r="V119" s="235"/>
      <c r="W119" s="235"/>
      <c r="X119" s="235"/>
      <c r="Y119" s="235"/>
      <c r="Z119" s="13"/>
      <c r="AA119" s="13"/>
      <c r="AB119" s="13"/>
      <c r="AC119" s="13"/>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row>
    <row r="120" spans="1:112" ht="15" customHeight="1" x14ac:dyDescent="0.3">
      <c r="A120" s="34"/>
      <c r="B120" s="20"/>
      <c r="C120" s="27"/>
      <c r="D120" s="27"/>
      <c r="E120" s="100" t="s">
        <v>268</v>
      </c>
      <c r="F120" s="22"/>
      <c r="G120" s="28"/>
      <c r="H120" s="22"/>
      <c r="I120" s="11"/>
      <c r="J120" s="11"/>
      <c r="K120" s="11"/>
      <c r="L120" s="11"/>
      <c r="M120" s="11"/>
      <c r="N120" s="11"/>
      <c r="O120" s="11"/>
      <c r="P120" s="11"/>
      <c r="Q120" s="11"/>
      <c r="R120" s="11"/>
      <c r="S120" s="20"/>
      <c r="T120" s="26"/>
      <c r="U120" s="235"/>
      <c r="V120" s="235"/>
      <c r="W120" s="235"/>
      <c r="X120" s="235"/>
      <c r="Y120" s="235"/>
      <c r="Z120" s="13"/>
      <c r="AA120" s="13"/>
      <c r="AB120" s="13"/>
      <c r="AC120" s="13"/>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row>
    <row r="121" spans="1:112" ht="15" customHeight="1" x14ac:dyDescent="0.3">
      <c r="A121" s="34"/>
      <c r="B121" s="20"/>
      <c r="C121" s="27"/>
      <c r="D121" s="27"/>
      <c r="E121" s="27"/>
      <c r="F121" s="11"/>
      <c r="G121" s="28"/>
      <c r="H121" s="22"/>
      <c r="I121" s="11"/>
      <c r="J121" s="11"/>
      <c r="K121" s="11"/>
      <c r="L121" s="11"/>
      <c r="M121" s="11"/>
      <c r="N121" s="11"/>
      <c r="O121" s="11"/>
      <c r="P121" s="11"/>
      <c r="Q121" s="11"/>
      <c r="R121" s="11"/>
      <c r="S121" s="20"/>
      <c r="T121" s="26"/>
      <c r="U121" s="235"/>
      <c r="V121" s="235"/>
      <c r="W121" s="235"/>
      <c r="X121" s="235"/>
      <c r="Y121" s="235"/>
      <c r="Z121" s="13"/>
      <c r="AA121" s="13"/>
      <c r="AB121" s="13"/>
      <c r="AC121" s="13"/>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row>
    <row r="122" spans="1:112" ht="15" customHeight="1" x14ac:dyDescent="0.3">
      <c r="A122" s="34"/>
      <c r="B122" s="20"/>
      <c r="C122" s="27"/>
      <c r="D122" s="27"/>
      <c r="E122" s="27"/>
      <c r="F122" s="22"/>
      <c r="G122" s="28"/>
      <c r="H122" s="22"/>
      <c r="I122" s="11"/>
      <c r="J122" s="11"/>
      <c r="K122" s="11"/>
      <c r="L122" s="11"/>
      <c r="M122" s="11"/>
      <c r="N122" s="11"/>
      <c r="O122" s="11"/>
      <c r="P122" s="11"/>
      <c r="Q122" s="11"/>
      <c r="R122" s="11"/>
      <c r="S122" s="20"/>
      <c r="T122" s="26"/>
      <c r="U122" s="235"/>
      <c r="V122" s="235"/>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row>
    <row r="123" spans="1:112" ht="15" customHeight="1" x14ac:dyDescent="0.3">
      <c r="A123" s="34"/>
      <c r="B123" s="20"/>
      <c r="C123" s="27"/>
      <c r="D123" s="27"/>
      <c r="E123" s="27"/>
      <c r="F123" s="22"/>
      <c r="G123" s="28"/>
      <c r="H123" s="22"/>
      <c r="I123" s="11"/>
      <c r="J123" s="11"/>
      <c r="K123" s="11"/>
      <c r="L123" s="11"/>
      <c r="M123" s="11"/>
      <c r="N123" s="11"/>
      <c r="O123" s="11"/>
      <c r="P123" s="11"/>
      <c r="Q123" s="11"/>
      <c r="R123" s="11"/>
      <c r="S123" s="20"/>
      <c r="T123" s="26"/>
      <c r="U123" s="235"/>
      <c r="V123" s="235"/>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row>
    <row r="124" spans="1:112" ht="15" customHeight="1" x14ac:dyDescent="0.3">
      <c r="A124" s="34"/>
      <c r="B124" s="20"/>
      <c r="C124" s="27"/>
      <c r="D124" s="27"/>
      <c r="E124" s="27"/>
      <c r="F124" s="22"/>
      <c r="G124" s="28"/>
      <c r="H124" s="22"/>
      <c r="I124" s="11"/>
      <c r="J124" s="11"/>
      <c r="K124" s="11"/>
      <c r="L124" s="11"/>
      <c r="M124" s="11"/>
      <c r="N124" s="11"/>
      <c r="O124" s="11"/>
      <c r="P124" s="11"/>
      <c r="Q124" s="11"/>
      <c r="R124" s="11"/>
      <c r="S124" s="20"/>
      <c r="T124" s="26"/>
      <c r="U124" s="235"/>
      <c r="V124" s="235"/>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row>
    <row r="125" spans="1:112" ht="15" customHeight="1" x14ac:dyDescent="0.3">
      <c r="A125" s="34"/>
      <c r="B125" s="20"/>
      <c r="C125" s="29"/>
      <c r="D125" s="29"/>
      <c r="E125" s="30"/>
      <c r="F125" s="30"/>
      <c r="G125" s="33"/>
      <c r="H125" s="20"/>
      <c r="I125" s="20"/>
      <c r="J125" s="20"/>
      <c r="K125" s="20"/>
      <c r="L125" s="20"/>
      <c r="M125" s="11"/>
      <c r="N125" s="11"/>
      <c r="O125" s="11"/>
      <c r="P125" s="11"/>
      <c r="Q125" s="11"/>
      <c r="R125" s="11"/>
      <c r="S125" s="20"/>
      <c r="T125" s="26"/>
      <c r="U125" s="235"/>
      <c r="V125" s="235"/>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row>
    <row r="126" spans="1:112" ht="15" customHeight="1" x14ac:dyDescent="0.35">
      <c r="A126" s="34"/>
      <c r="B126" s="20"/>
      <c r="C126" s="29"/>
      <c r="D126" s="38" t="s">
        <v>215</v>
      </c>
      <c r="E126" s="30"/>
      <c r="F126" s="30"/>
      <c r="G126" s="33"/>
      <c r="H126" s="20"/>
      <c r="I126" s="20"/>
      <c r="J126" s="20"/>
      <c r="K126" s="20"/>
      <c r="L126" s="20"/>
      <c r="M126" s="11"/>
      <c r="N126" s="11"/>
      <c r="O126" s="11"/>
      <c r="P126" s="11"/>
      <c r="Q126" s="11"/>
      <c r="R126" s="11"/>
      <c r="S126" s="20"/>
      <c r="T126" s="26"/>
      <c r="U126" s="235"/>
      <c r="V126" s="235"/>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row>
    <row r="127" spans="1:112" ht="15" customHeight="1" x14ac:dyDescent="0.3">
      <c r="A127" s="34"/>
      <c r="B127" s="20"/>
      <c r="C127" s="29"/>
      <c r="D127" s="501">
        <f>Relevé!L48</f>
        <v>0</v>
      </c>
      <c r="E127" s="501"/>
      <c r="F127" s="501"/>
      <c r="G127" s="501"/>
      <c r="H127" s="502" t="s">
        <v>216</v>
      </c>
      <c r="I127" s="503">
        <f>(D127*H285)/100</f>
        <v>0</v>
      </c>
      <c r="J127" s="503"/>
      <c r="K127" s="20"/>
      <c r="L127" s="20"/>
      <c r="M127" s="11"/>
      <c r="N127" s="11"/>
      <c r="O127" s="11"/>
      <c r="P127" s="11"/>
      <c r="Q127" s="11"/>
      <c r="R127" s="11"/>
      <c r="S127" s="20"/>
      <c r="T127" s="26"/>
      <c r="U127" s="235"/>
      <c r="V127" s="235"/>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row>
    <row r="128" spans="1:112" ht="15" customHeight="1" x14ac:dyDescent="0.3">
      <c r="A128" s="34"/>
      <c r="B128" s="20"/>
      <c r="C128" s="29"/>
      <c r="D128" s="501"/>
      <c r="E128" s="501"/>
      <c r="F128" s="501"/>
      <c r="G128" s="501"/>
      <c r="H128" s="502"/>
      <c r="I128" s="503"/>
      <c r="J128" s="503"/>
      <c r="K128" s="20"/>
      <c r="L128" s="20"/>
      <c r="M128" s="11"/>
      <c r="N128" s="11"/>
      <c r="O128" s="11"/>
      <c r="P128" s="11"/>
      <c r="Q128" s="11"/>
      <c r="R128" s="11"/>
      <c r="S128" s="20"/>
      <c r="T128" s="26"/>
      <c r="U128" s="235"/>
      <c r="V128" s="235"/>
      <c r="W128" s="235"/>
      <c r="X128" s="235"/>
      <c r="Y128" s="235"/>
      <c r="Z128" s="13"/>
      <c r="AA128" s="13"/>
      <c r="AB128" s="13"/>
      <c r="AC128" s="13"/>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row>
    <row r="129" spans="1:112" ht="15" customHeight="1" x14ac:dyDescent="0.3">
      <c r="A129" s="34"/>
      <c r="B129" s="20"/>
      <c r="C129" s="29"/>
      <c r="D129" s="29"/>
      <c r="E129" s="30"/>
      <c r="F129" s="30"/>
      <c r="G129" s="33"/>
      <c r="H129" s="20"/>
      <c r="I129" s="20"/>
      <c r="J129" s="20"/>
      <c r="K129" s="20"/>
      <c r="L129" s="20"/>
      <c r="M129" s="11"/>
      <c r="N129" s="11"/>
      <c r="O129" s="11"/>
      <c r="P129" s="11"/>
      <c r="Q129" s="11"/>
      <c r="R129" s="11"/>
      <c r="S129" s="20"/>
      <c r="T129" s="26"/>
      <c r="U129" s="235"/>
      <c r="V129" s="235"/>
      <c r="W129" s="235"/>
      <c r="X129" s="235"/>
      <c r="Y129" s="235"/>
      <c r="Z129" s="13"/>
      <c r="AA129" s="13"/>
      <c r="AB129" s="13"/>
      <c r="AC129" s="13"/>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row>
    <row r="130" spans="1:112" ht="15" customHeight="1" x14ac:dyDescent="0.3">
      <c r="A130" s="32"/>
      <c r="B130" s="20"/>
      <c r="C130" s="11"/>
      <c r="D130" s="11"/>
      <c r="E130" s="39" t="s">
        <v>217</v>
      </c>
      <c r="F130" s="515" t="str">
        <f>IF(D127&lt;50,U131,IF(D127&lt;80,V131,IF(D127&lt;120,W131,IF(D127&lt;160,X131,IF(D127&lt;200,Y131,IF(D127&lt;250,Z131,IF(D127&lt;350,AA131,IF(D127&lt;500,AB131,IF(D127&lt;700,AC131,AD131)))))))))</f>
        <v>une poignée d'€</v>
      </c>
      <c r="G130" s="515"/>
      <c r="H130" s="515"/>
      <c r="I130" s="515"/>
      <c r="J130" s="515"/>
      <c r="K130" s="515"/>
      <c r="L130" s="11"/>
      <c r="M130" s="33"/>
      <c r="N130" s="20"/>
      <c r="O130" s="20"/>
      <c r="P130" s="20"/>
      <c r="Q130" s="20"/>
      <c r="R130" s="20"/>
      <c r="S130" s="20"/>
      <c r="T130" s="26"/>
      <c r="U130" s="235"/>
      <c r="V130" s="235"/>
      <c r="W130" s="235"/>
      <c r="X130" s="235"/>
      <c r="Y130" s="235"/>
      <c r="Z130" s="13"/>
      <c r="AA130" s="13"/>
      <c r="AB130" s="13"/>
      <c r="AC130" s="13"/>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row>
    <row r="131" spans="1:112" ht="15" customHeight="1" x14ac:dyDescent="0.3">
      <c r="A131" s="32"/>
      <c r="B131" s="20"/>
      <c r="C131" s="27"/>
      <c r="D131" s="11"/>
      <c r="E131" s="11"/>
      <c r="F131" s="11"/>
      <c r="G131" s="11"/>
      <c r="H131" s="11"/>
      <c r="I131" s="11"/>
      <c r="J131" s="11"/>
      <c r="K131" s="11"/>
      <c r="L131" s="30"/>
      <c r="M131" s="33"/>
      <c r="N131" s="20"/>
      <c r="O131" s="20"/>
      <c r="P131" s="20"/>
      <c r="Q131" s="20"/>
      <c r="R131" s="20"/>
      <c r="S131" s="20"/>
      <c r="T131" s="26"/>
      <c r="U131" s="235" t="s">
        <v>294</v>
      </c>
      <c r="V131" s="236" t="s">
        <v>200</v>
      </c>
      <c r="W131" s="236" t="s">
        <v>252</v>
      </c>
      <c r="X131" s="236" t="s">
        <v>201</v>
      </c>
      <c r="Y131" s="236" t="s">
        <v>202</v>
      </c>
      <c r="Z131" s="236" t="s">
        <v>203</v>
      </c>
      <c r="AA131" s="236" t="s">
        <v>204</v>
      </c>
      <c r="AB131" s="236" t="s">
        <v>205</v>
      </c>
      <c r="AC131" s="236" t="s">
        <v>206</v>
      </c>
      <c r="AD131" s="236" t="s">
        <v>295</v>
      </c>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row>
    <row r="132" spans="1:112" ht="15" customHeight="1" x14ac:dyDescent="0.3">
      <c r="A132" s="32"/>
      <c r="B132" s="20"/>
      <c r="C132" s="27"/>
      <c r="D132" s="27"/>
      <c r="E132" s="27"/>
      <c r="F132" s="22"/>
      <c r="G132" s="28"/>
      <c r="H132" s="22"/>
      <c r="I132" s="29"/>
      <c r="J132" s="29"/>
      <c r="K132" s="30"/>
      <c r="L132" s="30"/>
      <c r="M132" s="33"/>
      <c r="N132" s="20"/>
      <c r="O132" s="20"/>
      <c r="P132" s="20"/>
      <c r="Q132" s="20"/>
      <c r="R132" s="20"/>
      <c r="S132" s="20"/>
      <c r="T132" s="26"/>
      <c r="U132" s="235" t="s">
        <v>279</v>
      </c>
      <c r="V132" s="236" t="s">
        <v>207</v>
      </c>
      <c r="W132" s="236" t="s">
        <v>208</v>
      </c>
      <c r="X132" s="236" t="s">
        <v>209</v>
      </c>
      <c r="Y132" s="236" t="s">
        <v>210</v>
      </c>
      <c r="Z132" s="236" t="s">
        <v>211</v>
      </c>
      <c r="AA132" s="236" t="s">
        <v>212</v>
      </c>
      <c r="AB132" s="236" t="s">
        <v>213</v>
      </c>
      <c r="AC132" s="236" t="s">
        <v>214</v>
      </c>
      <c r="AD132" s="14" t="s">
        <v>280</v>
      </c>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row>
    <row r="133" spans="1:112" ht="15" customHeight="1" x14ac:dyDescent="0.3">
      <c r="A133" s="487" t="s">
        <v>256</v>
      </c>
      <c r="B133" s="487"/>
      <c r="C133" s="487"/>
      <c r="D133" s="487"/>
      <c r="E133" s="487"/>
      <c r="F133" s="487"/>
      <c r="G133" s="487"/>
      <c r="H133" s="487"/>
      <c r="I133" s="487"/>
      <c r="J133" s="487"/>
      <c r="K133" s="487"/>
      <c r="L133" s="487"/>
      <c r="M133" s="487"/>
      <c r="N133" s="487"/>
      <c r="O133" s="487"/>
      <c r="P133" s="487"/>
      <c r="Q133" s="487"/>
      <c r="R133" s="487"/>
      <c r="S133" s="487"/>
      <c r="T133" s="487"/>
      <c r="U133" s="235"/>
      <c r="V133" s="235"/>
      <c r="W133" s="235"/>
      <c r="X133" s="235"/>
      <c r="Y133" s="235"/>
      <c r="Z133" s="13"/>
      <c r="AA133" s="13"/>
      <c r="AB133" s="13"/>
      <c r="AC133" s="13"/>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row>
    <row r="134" spans="1:112" ht="15" customHeight="1" x14ac:dyDescent="0.3">
      <c r="A134" s="487"/>
      <c r="B134" s="487"/>
      <c r="C134" s="487"/>
      <c r="D134" s="487"/>
      <c r="E134" s="487"/>
      <c r="F134" s="487"/>
      <c r="G134" s="487"/>
      <c r="H134" s="487"/>
      <c r="I134" s="487"/>
      <c r="J134" s="487"/>
      <c r="K134" s="487"/>
      <c r="L134" s="487"/>
      <c r="M134" s="487"/>
      <c r="N134" s="487"/>
      <c r="O134" s="487"/>
      <c r="P134" s="487"/>
      <c r="Q134" s="487"/>
      <c r="R134" s="487"/>
      <c r="S134" s="487"/>
      <c r="T134" s="487"/>
      <c r="U134" s="235"/>
      <c r="V134" s="235"/>
      <c r="W134" s="235"/>
      <c r="X134" s="235"/>
      <c r="Y134" s="235"/>
      <c r="Z134" s="13"/>
      <c r="AA134" s="13"/>
      <c r="AB134" s="13"/>
      <c r="AC134" s="13"/>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row>
    <row r="135" spans="1:112" ht="15" customHeight="1" x14ac:dyDescent="0.3">
      <c r="A135" s="20"/>
      <c r="B135" s="20"/>
      <c r="C135" s="33"/>
      <c r="D135" s="33"/>
      <c r="E135" s="33"/>
      <c r="F135" s="33"/>
      <c r="G135" s="40"/>
      <c r="H135" s="33"/>
      <c r="I135" s="33"/>
      <c r="J135" s="33"/>
      <c r="K135" s="20"/>
      <c r="L135" s="20"/>
      <c r="M135" s="20"/>
      <c r="N135" s="41"/>
      <c r="O135" s="41"/>
      <c r="P135" s="42"/>
      <c r="Q135" s="43"/>
      <c r="R135" s="44"/>
      <c r="S135" s="44"/>
      <c r="T135" s="26"/>
      <c r="U135" s="235"/>
      <c r="V135" s="235"/>
      <c r="W135" s="235"/>
      <c r="X135" s="235"/>
      <c r="Y135" s="235"/>
      <c r="Z135" s="13"/>
      <c r="AA135" s="13"/>
      <c r="AB135" s="13"/>
      <c r="AC135" s="13"/>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row>
    <row r="136" spans="1:112" ht="15" customHeight="1" x14ac:dyDescent="0.3">
      <c r="A136" s="20"/>
      <c r="B136" s="20"/>
      <c r="C136" s="33"/>
      <c r="D136" s="33"/>
      <c r="E136" s="33"/>
      <c r="F136" s="33"/>
      <c r="G136" s="40"/>
      <c r="H136" s="33"/>
      <c r="I136" s="33"/>
      <c r="J136" s="33"/>
      <c r="K136" s="20"/>
      <c r="L136" s="20"/>
      <c r="M136" s="20"/>
      <c r="N136" s="41"/>
      <c r="O136" s="41"/>
      <c r="P136" s="42"/>
      <c r="Q136" s="43"/>
      <c r="R136" s="44"/>
      <c r="S136" s="44"/>
      <c r="T136" s="26"/>
      <c r="U136" s="235"/>
      <c r="V136" s="235"/>
      <c r="W136" s="235"/>
      <c r="X136" s="235"/>
      <c r="Y136" s="235"/>
      <c r="Z136" s="13"/>
      <c r="AA136" s="13"/>
      <c r="AB136" s="13"/>
      <c r="AC136" s="13"/>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row>
    <row r="137" spans="1:112" ht="15" customHeight="1" x14ac:dyDescent="0.3">
      <c r="A137" s="20"/>
      <c r="B137" s="20"/>
      <c r="C137" s="27"/>
      <c r="D137" s="27"/>
      <c r="E137" s="27"/>
      <c r="F137" s="22"/>
      <c r="G137" s="28"/>
      <c r="H137" s="22"/>
      <c r="I137" s="29"/>
      <c r="J137" s="29"/>
      <c r="K137" s="20"/>
      <c r="L137" s="20"/>
      <c r="M137" s="20"/>
      <c r="N137" s="41"/>
      <c r="O137" s="41"/>
      <c r="P137" s="42"/>
      <c r="Q137" s="43"/>
      <c r="R137" s="44"/>
      <c r="S137" s="44"/>
      <c r="T137" s="26"/>
      <c r="U137" s="235"/>
      <c r="V137" s="235"/>
      <c r="W137" s="235"/>
      <c r="X137" s="235"/>
      <c r="Y137" s="235"/>
      <c r="Z137" s="13"/>
      <c r="AA137" s="13"/>
      <c r="AB137" s="13"/>
      <c r="AC137" s="13"/>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row>
    <row r="138" spans="1:112" ht="15" customHeight="1" x14ac:dyDescent="0.3">
      <c r="A138" s="20"/>
      <c r="B138" s="20"/>
      <c r="C138" s="27"/>
      <c r="D138" s="27"/>
      <c r="E138" s="27"/>
      <c r="F138" s="22"/>
      <c r="G138" s="28"/>
      <c r="H138" s="22"/>
      <c r="I138" s="29"/>
      <c r="J138" s="29"/>
      <c r="K138" s="20"/>
      <c r="L138" s="20"/>
      <c r="M138" s="20"/>
      <c r="N138" s="45"/>
      <c r="O138" s="45"/>
      <c r="P138" s="45"/>
      <c r="Q138" s="45"/>
      <c r="R138" s="45"/>
      <c r="S138" s="45"/>
      <c r="T138" s="26"/>
      <c r="U138" s="235"/>
      <c r="V138" s="235"/>
      <c r="W138" s="235"/>
      <c r="X138" s="235"/>
      <c r="Y138" s="235"/>
      <c r="Z138" s="13"/>
      <c r="AA138" s="13"/>
      <c r="AB138" s="13"/>
      <c r="AC138" s="13"/>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row>
    <row r="139" spans="1:112" ht="15" customHeight="1" x14ac:dyDescent="0.4">
      <c r="A139" s="20"/>
      <c r="B139" s="46"/>
      <c r="C139" s="27"/>
      <c r="D139" s="27"/>
      <c r="E139" s="27"/>
      <c r="F139" s="22"/>
      <c r="G139" s="28"/>
      <c r="H139" s="22"/>
      <c r="I139" s="29"/>
      <c r="J139" s="29"/>
      <c r="K139" s="47"/>
      <c r="L139" s="20"/>
      <c r="M139" s="45"/>
      <c r="N139" s="45"/>
      <c r="O139" s="45"/>
      <c r="P139" s="45"/>
      <c r="Q139" s="45"/>
      <c r="R139" s="45"/>
      <c r="S139" s="45"/>
      <c r="T139" s="26"/>
      <c r="U139" s="235"/>
      <c r="V139" s="235"/>
      <c r="W139" s="235"/>
      <c r="X139" s="235"/>
      <c r="Y139" s="235"/>
      <c r="Z139" s="13"/>
      <c r="AA139" s="13"/>
      <c r="AB139" s="13"/>
      <c r="AC139" s="13"/>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row>
    <row r="140" spans="1:112" ht="15" customHeight="1" x14ac:dyDescent="0.3">
      <c r="A140" s="20"/>
      <c r="B140" s="20"/>
      <c r="C140" s="27"/>
      <c r="D140" s="27"/>
      <c r="E140" s="27"/>
      <c r="F140" s="22"/>
      <c r="G140" s="28"/>
      <c r="H140" s="22"/>
      <c r="I140" s="29"/>
      <c r="J140" s="29"/>
      <c r="K140" s="20"/>
      <c r="L140" s="20"/>
      <c r="M140" s="45"/>
      <c r="N140" s="45"/>
      <c r="O140" s="45"/>
      <c r="P140" s="45"/>
      <c r="Q140" s="45"/>
      <c r="R140" s="45"/>
      <c r="S140" s="45"/>
      <c r="T140" s="26"/>
      <c r="U140" s="235"/>
      <c r="V140" s="235"/>
      <c r="W140" s="235"/>
      <c r="X140" s="235"/>
      <c r="Y140" s="235"/>
      <c r="Z140" s="13"/>
      <c r="AA140" s="13"/>
      <c r="AB140" s="13"/>
      <c r="AC140" s="13"/>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row>
    <row r="141" spans="1:112" ht="15" customHeight="1" x14ac:dyDescent="0.3">
      <c r="A141" s="20"/>
      <c r="B141" s="20"/>
      <c r="C141" s="20"/>
      <c r="D141" s="20"/>
      <c r="E141" s="20"/>
      <c r="F141" s="20"/>
      <c r="G141" s="20"/>
      <c r="H141" s="20"/>
      <c r="I141" s="20"/>
      <c r="J141" s="20"/>
      <c r="K141" s="20"/>
      <c r="L141" s="20"/>
      <c r="M141" s="20"/>
      <c r="N141" s="20"/>
      <c r="O141" s="20"/>
      <c r="P141" s="20"/>
      <c r="Q141" s="20"/>
      <c r="R141" s="20"/>
      <c r="S141" s="20"/>
      <c r="T141" s="26"/>
      <c r="U141" s="235"/>
      <c r="V141" s="235"/>
      <c r="W141" s="235"/>
      <c r="X141" s="235"/>
      <c r="Y141" s="235"/>
      <c r="Z141" s="13"/>
      <c r="AA141" s="13"/>
      <c r="AB141" s="13"/>
      <c r="AC141" s="13"/>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row>
    <row r="142" spans="1:112" ht="15" customHeight="1" x14ac:dyDescent="0.3">
      <c r="A142" s="20"/>
      <c r="B142" s="20"/>
      <c r="C142" s="33"/>
      <c r="D142" s="33"/>
      <c r="E142" s="33"/>
      <c r="F142" s="33"/>
      <c r="G142" s="40"/>
      <c r="H142" s="33"/>
      <c r="I142" s="33"/>
      <c r="J142" s="33"/>
      <c r="K142" s="20"/>
      <c r="L142" s="20"/>
      <c r="M142" s="20"/>
      <c r="N142" s="33"/>
      <c r="O142" s="33"/>
      <c r="P142" s="21"/>
      <c r="Q142" s="33"/>
      <c r="R142" s="33"/>
      <c r="S142" s="33"/>
      <c r="T142" s="26"/>
      <c r="U142" s="235"/>
      <c r="V142" s="235"/>
      <c r="W142" s="235"/>
      <c r="X142" s="235"/>
      <c r="Y142" s="235"/>
      <c r="Z142" s="13"/>
      <c r="AA142" s="13"/>
      <c r="AB142" s="13"/>
      <c r="AC142" s="13"/>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row>
    <row r="143" spans="1:112" ht="15" customHeight="1" x14ac:dyDescent="0.3">
      <c r="A143" s="20"/>
      <c r="B143" s="20"/>
      <c r="C143" s="33"/>
      <c r="D143" s="33"/>
      <c r="E143" s="33"/>
      <c r="F143" s="33"/>
      <c r="G143" s="40"/>
      <c r="H143" s="33"/>
      <c r="I143" s="33"/>
      <c r="J143" s="33"/>
      <c r="K143" s="20"/>
      <c r="L143" s="33"/>
      <c r="M143" s="20"/>
      <c r="N143" s="33"/>
      <c r="O143" s="33"/>
      <c r="P143" s="21"/>
      <c r="Q143" s="33"/>
      <c r="R143" s="33"/>
      <c r="S143" s="33"/>
      <c r="T143" s="48"/>
      <c r="U143" s="235"/>
      <c r="V143" s="235"/>
      <c r="W143" s="235"/>
      <c r="X143" s="235"/>
      <c r="Y143" s="235"/>
      <c r="Z143" s="13"/>
      <c r="AA143" s="13"/>
      <c r="AB143" s="13"/>
      <c r="AC143" s="13"/>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row>
    <row r="144" spans="1:112" ht="15" customHeight="1" x14ac:dyDescent="0.3">
      <c r="A144" s="20"/>
      <c r="B144" s="20"/>
      <c r="C144" s="27"/>
      <c r="D144" s="27"/>
      <c r="E144" s="27"/>
      <c r="F144" s="22"/>
      <c r="G144" s="28"/>
      <c r="H144" s="22"/>
      <c r="I144" s="29"/>
      <c r="J144" s="29"/>
      <c r="K144" s="20"/>
      <c r="L144" s="33"/>
      <c r="M144" s="20"/>
      <c r="N144" s="41"/>
      <c r="O144" s="41"/>
      <c r="P144" s="49"/>
      <c r="Q144" s="43"/>
      <c r="R144" s="44"/>
      <c r="S144" s="44"/>
      <c r="T144" s="48"/>
      <c r="U144" s="235"/>
      <c r="V144" s="235"/>
      <c r="W144" s="235"/>
      <c r="X144" s="235"/>
      <c r="Y144" s="235"/>
      <c r="Z144" s="13"/>
      <c r="AA144" s="13"/>
      <c r="AB144" s="13"/>
      <c r="AC144" s="13"/>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row>
    <row r="145" spans="1:112" ht="12.75" customHeight="1" x14ac:dyDescent="0.2">
      <c r="A145" s="20"/>
      <c r="B145" s="20"/>
      <c r="C145" s="27"/>
      <c r="D145" s="27"/>
      <c r="E145" s="27"/>
      <c r="F145" s="22"/>
      <c r="G145" s="28"/>
      <c r="H145" s="22"/>
      <c r="I145" s="29"/>
      <c r="J145" s="29"/>
      <c r="K145" s="20"/>
      <c r="L145" s="33"/>
      <c r="M145" s="20"/>
      <c r="N145" s="41"/>
      <c r="O145" s="41"/>
      <c r="P145" s="49"/>
      <c r="Q145" s="43"/>
      <c r="R145" s="44"/>
      <c r="S145" s="44"/>
      <c r="T145" s="48"/>
      <c r="U145" s="13"/>
      <c r="V145" s="13"/>
      <c r="W145" s="13"/>
      <c r="X145" s="13"/>
      <c r="Y145" s="13"/>
      <c r="Z145" s="13"/>
      <c r="AA145" s="13"/>
      <c r="AB145" s="13"/>
      <c r="AC145" s="13"/>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row>
    <row r="146" spans="1:112" ht="12.75" customHeight="1" x14ac:dyDescent="0.2">
      <c r="A146" s="20"/>
      <c r="B146" s="20"/>
      <c r="C146" s="27"/>
      <c r="D146" s="27"/>
      <c r="E146" s="27"/>
      <c r="F146" s="22"/>
      <c r="G146" s="28"/>
      <c r="H146" s="22"/>
      <c r="I146" s="29"/>
      <c r="J146" s="29"/>
      <c r="K146" s="20"/>
      <c r="L146" s="20"/>
      <c r="M146" s="20"/>
      <c r="N146" s="41"/>
      <c r="O146" s="41"/>
      <c r="P146" s="49"/>
      <c r="Q146" s="43"/>
      <c r="R146" s="44"/>
      <c r="S146" s="44"/>
      <c r="T146" s="26"/>
      <c r="U146" s="13"/>
      <c r="V146" s="13"/>
      <c r="W146" s="13"/>
      <c r="X146" s="13"/>
      <c r="Y146" s="13"/>
      <c r="Z146" s="13"/>
      <c r="AA146" s="13"/>
      <c r="AB146" s="13"/>
      <c r="AC146" s="13"/>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row>
    <row r="147" spans="1:112" ht="12.75" customHeight="1" x14ac:dyDescent="0.2">
      <c r="A147" s="20"/>
      <c r="B147" s="20"/>
      <c r="C147" s="27"/>
      <c r="D147" s="27"/>
      <c r="E147" s="27"/>
      <c r="F147" s="22"/>
      <c r="G147" s="28"/>
      <c r="H147" s="22"/>
      <c r="I147" s="29"/>
      <c r="J147" s="29"/>
      <c r="K147" s="20"/>
      <c r="L147" s="20"/>
      <c r="M147" s="20"/>
      <c r="N147" s="41"/>
      <c r="O147" s="41"/>
      <c r="P147" s="49"/>
      <c r="Q147" s="43"/>
      <c r="R147" s="44"/>
      <c r="S147" s="44"/>
      <c r="T147" s="26"/>
      <c r="U147" s="13"/>
      <c r="V147" s="13"/>
      <c r="W147" s="13"/>
      <c r="X147" s="13"/>
      <c r="Y147" s="13"/>
      <c r="Z147" s="13"/>
      <c r="AA147" s="13"/>
      <c r="AB147" s="13"/>
      <c r="AC147" s="13"/>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row>
    <row r="148" spans="1:112" ht="12.75" customHeight="1" x14ac:dyDescent="0.2">
      <c r="A148" s="20"/>
      <c r="B148" s="20"/>
      <c r="C148" s="20"/>
      <c r="D148" s="20"/>
      <c r="E148" s="20"/>
      <c r="F148" s="20"/>
      <c r="G148" s="20"/>
      <c r="H148" s="20"/>
      <c r="I148" s="20"/>
      <c r="J148" s="20"/>
      <c r="K148" s="20"/>
      <c r="L148" s="20"/>
      <c r="M148" s="20"/>
      <c r="N148" s="20"/>
      <c r="O148" s="20"/>
      <c r="P148" s="20"/>
      <c r="Q148" s="20"/>
      <c r="R148" s="20"/>
      <c r="S148" s="20"/>
      <c r="T148" s="26"/>
      <c r="U148" s="13"/>
      <c r="V148" s="13"/>
      <c r="W148" s="13"/>
      <c r="X148" s="13"/>
      <c r="Y148" s="13"/>
      <c r="Z148" s="13"/>
      <c r="AA148" s="13"/>
      <c r="AB148" s="13"/>
      <c r="AC148" s="13"/>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row>
    <row r="149" spans="1:112" ht="12.75" customHeight="1" x14ac:dyDescent="0.4">
      <c r="A149" s="46"/>
      <c r="B149" s="46"/>
      <c r="C149" s="46"/>
      <c r="D149" s="46"/>
      <c r="E149" s="46"/>
      <c r="F149" s="46"/>
      <c r="G149" s="46"/>
      <c r="H149" s="46"/>
      <c r="I149" s="46"/>
      <c r="J149" s="46"/>
      <c r="K149" s="20"/>
      <c r="L149" s="20"/>
      <c r="M149" s="46"/>
      <c r="N149" s="46"/>
      <c r="O149" s="46"/>
      <c r="P149" s="46"/>
      <c r="Q149" s="46"/>
      <c r="R149" s="46"/>
      <c r="S149" s="46"/>
      <c r="T149" s="26"/>
      <c r="U149" s="13"/>
      <c r="V149" s="13"/>
      <c r="W149" s="13"/>
      <c r="X149" s="13"/>
      <c r="Y149" s="13"/>
      <c r="Z149" s="13"/>
      <c r="AA149" s="13"/>
      <c r="AB149" s="13"/>
      <c r="AC149" s="13"/>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row>
    <row r="150" spans="1:112" ht="12.75" customHeight="1" x14ac:dyDescent="0.4">
      <c r="A150" s="46"/>
      <c r="B150" s="46"/>
      <c r="C150" s="46"/>
      <c r="D150" s="46"/>
      <c r="E150" s="46"/>
      <c r="F150" s="46"/>
      <c r="G150" s="46"/>
      <c r="H150" s="46"/>
      <c r="I150" s="46"/>
      <c r="J150" s="46"/>
      <c r="K150" s="20"/>
      <c r="L150" s="20"/>
      <c r="M150" s="46"/>
      <c r="N150" s="46"/>
      <c r="O150" s="46"/>
      <c r="P150" s="46"/>
      <c r="Q150" s="46"/>
      <c r="R150" s="46"/>
      <c r="S150" s="46"/>
      <c r="T150" s="26"/>
      <c r="U150" s="13"/>
      <c r="V150" s="13"/>
      <c r="W150" s="13"/>
      <c r="X150" s="13"/>
      <c r="Y150" s="13"/>
      <c r="Z150" s="13"/>
      <c r="AA150" s="13"/>
      <c r="AB150" s="13"/>
      <c r="AC150" s="13"/>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row>
    <row r="151" spans="1:112" ht="12.75" customHeight="1" x14ac:dyDescent="0.2">
      <c r="A151" s="20"/>
      <c r="B151" s="20"/>
      <c r="C151" s="20"/>
      <c r="D151" s="20"/>
      <c r="E151" s="20"/>
      <c r="F151" s="20"/>
      <c r="G151" s="20"/>
      <c r="H151" s="20"/>
      <c r="I151" s="20"/>
      <c r="J151" s="20"/>
      <c r="K151" s="20"/>
      <c r="L151" s="20"/>
      <c r="M151" s="20"/>
      <c r="N151" s="20"/>
      <c r="O151" s="20"/>
      <c r="P151" s="20"/>
      <c r="Q151" s="20"/>
      <c r="R151" s="20"/>
      <c r="S151" s="20"/>
      <c r="T151" s="26"/>
      <c r="U151" s="13"/>
      <c r="V151" s="13"/>
      <c r="W151" s="13"/>
      <c r="X151" s="13"/>
      <c r="Y151" s="13"/>
      <c r="Z151" s="13"/>
      <c r="AA151" s="13"/>
      <c r="AB151" s="13"/>
      <c r="AC151" s="13"/>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row>
    <row r="152" spans="1:112" ht="12.75" customHeight="1" x14ac:dyDescent="0.2">
      <c r="A152" s="50"/>
      <c r="B152" s="20"/>
      <c r="C152" s="20"/>
      <c r="D152" s="20"/>
      <c r="E152" s="20"/>
      <c r="F152" s="20"/>
      <c r="G152" s="20"/>
      <c r="H152" s="20"/>
      <c r="I152" s="20"/>
      <c r="J152" s="20"/>
      <c r="K152" s="20"/>
      <c r="L152" s="20"/>
      <c r="M152" s="50"/>
      <c r="N152" s="20"/>
      <c r="O152" s="20"/>
      <c r="P152" s="20"/>
      <c r="Q152" s="20"/>
      <c r="R152" s="20"/>
      <c r="S152" s="20"/>
      <c r="T152" s="26"/>
      <c r="U152" s="13"/>
      <c r="V152" s="13"/>
      <c r="W152" s="13"/>
      <c r="X152" s="13"/>
      <c r="Y152" s="13"/>
      <c r="Z152" s="13"/>
      <c r="AA152" s="13"/>
      <c r="AB152" s="13"/>
      <c r="AC152" s="13"/>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row>
    <row r="153" spans="1:112" ht="12.75" customHeight="1" x14ac:dyDescent="0.2">
      <c r="A153" s="20"/>
      <c r="B153" s="20"/>
      <c r="C153" s="20"/>
      <c r="D153" s="20"/>
      <c r="E153" s="20"/>
      <c r="F153" s="20"/>
      <c r="G153" s="20"/>
      <c r="H153" s="20"/>
      <c r="I153" s="20"/>
      <c r="J153" s="20"/>
      <c r="K153" s="20"/>
      <c r="L153" s="20"/>
      <c r="M153" s="20"/>
      <c r="N153" s="20"/>
      <c r="O153" s="20"/>
      <c r="P153" s="20"/>
      <c r="Q153" s="20"/>
      <c r="R153" s="20"/>
      <c r="S153" s="20"/>
      <c r="T153" s="26"/>
      <c r="U153" s="13"/>
      <c r="V153" s="13"/>
      <c r="W153" s="13"/>
      <c r="X153" s="13"/>
      <c r="Y153" s="13"/>
      <c r="Z153" s="13"/>
      <c r="AA153" s="13"/>
      <c r="AB153" s="13"/>
      <c r="AC153" s="13"/>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row>
    <row r="154" spans="1:112" ht="12.75" customHeight="1" x14ac:dyDescent="0.2">
      <c r="A154" s="20"/>
      <c r="B154" s="20"/>
      <c r="C154" s="51"/>
      <c r="D154" s="51"/>
      <c r="E154" s="51"/>
      <c r="F154" s="51"/>
      <c r="G154" s="51"/>
      <c r="H154" s="51"/>
      <c r="I154" s="51"/>
      <c r="J154" s="20"/>
      <c r="K154" s="20"/>
      <c r="L154" s="20"/>
      <c r="M154" s="52"/>
      <c r="N154" s="52"/>
      <c r="O154" s="52"/>
      <c r="P154" s="52"/>
      <c r="Q154" s="52"/>
      <c r="R154" s="52"/>
      <c r="S154" s="52"/>
      <c r="T154" s="26"/>
      <c r="U154" s="13"/>
      <c r="V154" s="13"/>
      <c r="W154" s="13"/>
      <c r="X154" s="13"/>
      <c r="Y154" s="13"/>
      <c r="Z154" s="13"/>
      <c r="AA154" s="13"/>
      <c r="AB154" s="13"/>
      <c r="AC154" s="13"/>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row>
    <row r="155" spans="1:112" ht="12.75" customHeight="1" x14ac:dyDescent="0.2">
      <c r="A155" s="18"/>
      <c r="B155" s="20"/>
      <c r="C155" s="51"/>
      <c r="D155" s="51"/>
      <c r="E155" s="51"/>
      <c r="F155" s="51"/>
      <c r="G155" s="51"/>
      <c r="H155" s="51"/>
      <c r="I155" s="51"/>
      <c r="J155" s="20"/>
      <c r="K155" s="20"/>
      <c r="L155" s="20"/>
      <c r="M155" s="52"/>
      <c r="N155" s="52"/>
      <c r="O155" s="52"/>
      <c r="P155" s="52"/>
      <c r="Q155" s="52"/>
      <c r="R155" s="52"/>
      <c r="S155" s="52"/>
      <c r="T155" s="26"/>
      <c r="U155" s="13"/>
      <c r="V155" s="13"/>
      <c r="W155" s="13"/>
      <c r="X155" s="13"/>
      <c r="Y155" s="13"/>
      <c r="Z155" s="13"/>
      <c r="AA155" s="13"/>
      <c r="AB155" s="13"/>
      <c r="AC155" s="13"/>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row>
    <row r="156" spans="1:112" ht="12.75" customHeight="1" x14ac:dyDescent="0.2">
      <c r="A156" s="20"/>
      <c r="B156" s="20"/>
      <c r="C156" s="53"/>
      <c r="D156" s="53"/>
      <c r="E156" s="54"/>
      <c r="F156" s="54"/>
      <c r="G156" s="54"/>
      <c r="H156" s="55"/>
      <c r="I156" s="56"/>
      <c r="J156" s="20"/>
      <c r="K156" s="20"/>
      <c r="L156" s="20"/>
      <c r="M156" s="57"/>
      <c r="N156" s="57"/>
      <c r="O156" s="57"/>
      <c r="P156" s="57"/>
      <c r="Q156" s="57"/>
      <c r="R156" s="57"/>
      <c r="S156" s="57"/>
      <c r="T156" s="26"/>
      <c r="U156" s="13"/>
      <c r="V156" s="13"/>
      <c r="W156" s="13"/>
      <c r="X156" s="13"/>
      <c r="Y156" s="13"/>
      <c r="Z156" s="13"/>
      <c r="AA156" s="13"/>
      <c r="AB156" s="13"/>
      <c r="AC156" s="13"/>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row>
    <row r="157" spans="1:112" ht="12.75" customHeight="1" x14ac:dyDescent="0.2">
      <c r="A157" s="20"/>
      <c r="B157" s="20"/>
      <c r="C157" s="53"/>
      <c r="D157" s="53"/>
      <c r="E157" s="54"/>
      <c r="F157" s="54"/>
      <c r="G157" s="54"/>
      <c r="H157" s="55"/>
      <c r="I157" s="56"/>
      <c r="J157" s="20"/>
      <c r="K157" s="20"/>
      <c r="L157" s="20"/>
      <c r="M157" s="57"/>
      <c r="N157" s="57"/>
      <c r="O157" s="57"/>
      <c r="P157" s="57"/>
      <c r="Q157" s="57"/>
      <c r="R157" s="57"/>
      <c r="S157" s="57"/>
      <c r="T157" s="58"/>
      <c r="U157" s="13"/>
      <c r="V157" s="13"/>
      <c r="W157" s="13"/>
      <c r="X157" s="13"/>
      <c r="Y157" s="13"/>
      <c r="Z157" s="13"/>
      <c r="AA157" s="13"/>
      <c r="AB157" s="13"/>
      <c r="AC157" s="13"/>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row>
    <row r="158" spans="1:112" ht="12.75" customHeight="1" x14ac:dyDescent="0.2">
      <c r="A158" s="20"/>
      <c r="B158" s="59"/>
      <c r="C158" s="53"/>
      <c r="D158" s="53"/>
      <c r="E158" s="54"/>
      <c r="F158" s="54"/>
      <c r="G158" s="54"/>
      <c r="H158" s="55"/>
      <c r="I158" s="56"/>
      <c r="J158" s="20"/>
      <c r="K158" s="20"/>
      <c r="L158" s="20"/>
      <c r="M158" s="57"/>
      <c r="N158" s="57"/>
      <c r="O158" s="57"/>
      <c r="P158" s="57"/>
      <c r="Q158" s="57"/>
      <c r="R158" s="57"/>
      <c r="S158" s="57"/>
      <c r="T158" s="19"/>
      <c r="U158" s="13"/>
      <c r="V158" s="13"/>
      <c r="W158" s="13"/>
      <c r="X158" s="13"/>
      <c r="Y158" s="13"/>
      <c r="Z158" s="13"/>
      <c r="AA158" s="13"/>
      <c r="AB158" s="13"/>
      <c r="AC158" s="13"/>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row>
    <row r="159" spans="1:112" ht="12.75" customHeight="1" x14ac:dyDescent="0.2">
      <c r="A159" s="20"/>
      <c r="B159" s="20"/>
      <c r="C159" s="53"/>
      <c r="D159" s="53"/>
      <c r="E159" s="54"/>
      <c r="F159" s="54"/>
      <c r="G159" s="54"/>
      <c r="H159" s="55"/>
      <c r="I159" s="56"/>
      <c r="J159" s="20"/>
      <c r="K159" s="20"/>
      <c r="L159" s="20"/>
      <c r="M159" s="57"/>
      <c r="N159" s="57"/>
      <c r="O159" s="57"/>
      <c r="P159" s="57"/>
      <c r="Q159" s="57"/>
      <c r="R159" s="57"/>
      <c r="S159" s="57"/>
      <c r="T159" s="19"/>
      <c r="U159" s="13"/>
      <c r="V159" s="13"/>
      <c r="W159" s="13"/>
      <c r="X159" s="13"/>
      <c r="Y159" s="13"/>
      <c r="Z159" s="13"/>
      <c r="AA159" s="13"/>
      <c r="AB159" s="13"/>
      <c r="AC159" s="13"/>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row>
    <row r="160" spans="1:112" ht="12.75" customHeight="1" x14ac:dyDescent="0.2">
      <c r="A160" s="20"/>
      <c r="B160" s="20"/>
      <c r="C160" s="53"/>
      <c r="D160" s="53"/>
      <c r="E160" s="54"/>
      <c r="F160" s="54"/>
      <c r="G160" s="54"/>
      <c r="H160" s="55"/>
      <c r="I160" s="56"/>
      <c r="J160" s="20"/>
      <c r="K160" s="20"/>
      <c r="L160" s="20"/>
      <c r="M160" s="59"/>
      <c r="N160" s="20"/>
      <c r="O160" s="20"/>
      <c r="P160" s="20"/>
      <c r="Q160" s="20"/>
      <c r="R160" s="20"/>
      <c r="S160" s="18"/>
      <c r="T160" s="26"/>
      <c r="U160" s="13"/>
      <c r="V160" s="13"/>
      <c r="W160" s="13"/>
      <c r="X160" s="13"/>
      <c r="Y160" s="13"/>
      <c r="Z160" s="13"/>
      <c r="AA160" s="13"/>
      <c r="AB160" s="13"/>
      <c r="AC160" s="13"/>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row>
    <row r="161" spans="1:112" ht="12.75" customHeight="1" x14ac:dyDescent="0.2">
      <c r="A161" s="20"/>
      <c r="B161" s="20"/>
      <c r="C161" s="53"/>
      <c r="D161" s="53"/>
      <c r="E161" s="54"/>
      <c r="F161" s="54"/>
      <c r="G161" s="54"/>
      <c r="H161" s="55"/>
      <c r="I161" s="56"/>
      <c r="J161" s="20"/>
      <c r="K161" s="20"/>
      <c r="L161" s="20"/>
      <c r="M161" s="57"/>
      <c r="N161" s="57"/>
      <c r="O161" s="57"/>
      <c r="P161" s="57"/>
      <c r="Q161" s="57"/>
      <c r="R161" s="57"/>
      <c r="S161" s="57"/>
      <c r="T161" s="26"/>
      <c r="U161" s="13"/>
      <c r="V161" s="13"/>
      <c r="W161" s="13"/>
      <c r="X161" s="13"/>
      <c r="Y161" s="13"/>
      <c r="Z161" s="13"/>
      <c r="AA161" s="13"/>
      <c r="AB161" s="13"/>
      <c r="AC161" s="13"/>
      <c r="AD161" s="13"/>
      <c r="AE161" s="13"/>
      <c r="AF161" s="13"/>
      <c r="AG161" s="13"/>
      <c r="AH161" s="13"/>
      <c r="AI161" s="13"/>
      <c r="AJ161" s="13"/>
      <c r="AK161" s="13"/>
      <c r="AL161" s="13"/>
      <c r="AM161" s="13"/>
      <c r="AN161" s="13"/>
      <c r="AO161" s="13"/>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row>
    <row r="162" spans="1:112" ht="12.75" customHeight="1" x14ac:dyDescent="0.2">
      <c r="A162" s="20"/>
      <c r="B162" s="20"/>
      <c r="C162" s="53"/>
      <c r="D162" s="53"/>
      <c r="E162" s="54"/>
      <c r="F162" s="54"/>
      <c r="G162" s="54"/>
      <c r="H162" s="55"/>
      <c r="I162" s="56"/>
      <c r="J162" s="20"/>
      <c r="K162" s="20"/>
      <c r="L162" s="20"/>
      <c r="M162" s="57"/>
      <c r="N162" s="57"/>
      <c r="O162" s="57"/>
      <c r="P162" s="57"/>
      <c r="Q162" s="57"/>
      <c r="R162" s="57"/>
      <c r="S162" s="57"/>
      <c r="T162" s="26"/>
      <c r="U162" s="13"/>
      <c r="V162" s="13"/>
      <c r="W162" s="13"/>
      <c r="X162" s="13"/>
      <c r="Y162" s="13"/>
      <c r="Z162" s="13"/>
      <c r="AA162" s="13"/>
      <c r="AB162" s="13"/>
      <c r="AC162" s="13"/>
      <c r="AD162" s="13"/>
      <c r="AE162" s="13"/>
      <c r="AF162" s="13"/>
      <c r="AG162" s="13"/>
      <c r="AH162" s="13"/>
      <c r="AI162" s="13"/>
      <c r="AJ162" s="13"/>
      <c r="AK162" s="13"/>
      <c r="AL162" s="13"/>
      <c r="AM162" s="13"/>
      <c r="AN162" s="13"/>
      <c r="AO162" s="13"/>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row>
    <row r="163" spans="1:112" ht="12.75" customHeight="1" x14ac:dyDescent="0.2">
      <c r="A163" s="20"/>
      <c r="B163" s="20"/>
      <c r="C163" s="53"/>
      <c r="D163" s="53"/>
      <c r="E163" s="54"/>
      <c r="F163" s="54"/>
      <c r="G163" s="54"/>
      <c r="H163" s="55"/>
      <c r="I163" s="56"/>
      <c r="J163" s="20"/>
      <c r="K163" s="20"/>
      <c r="L163" s="20"/>
      <c r="M163" s="57"/>
      <c r="N163" s="57"/>
      <c r="O163" s="57"/>
      <c r="P163" s="57"/>
      <c r="Q163" s="57"/>
      <c r="R163" s="57"/>
      <c r="S163" s="57"/>
      <c r="T163" s="26"/>
      <c r="U163" s="13"/>
      <c r="V163" s="13"/>
      <c r="W163" s="13"/>
      <c r="X163" s="13"/>
      <c r="Y163" s="13"/>
      <c r="Z163" s="13"/>
      <c r="AA163" s="13"/>
      <c r="AB163" s="13"/>
      <c r="AC163" s="13"/>
      <c r="AD163" s="13"/>
      <c r="AE163" s="13"/>
      <c r="AF163" s="13"/>
      <c r="AG163" s="13"/>
      <c r="AH163" s="13"/>
      <c r="AI163" s="13"/>
      <c r="AJ163" s="13"/>
      <c r="AK163" s="13"/>
      <c r="AL163" s="13"/>
      <c r="AM163" s="13"/>
      <c r="AN163" s="13"/>
      <c r="AO163" s="13"/>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row>
    <row r="164" spans="1:112" ht="12.75" customHeight="1" x14ac:dyDescent="0.2">
      <c r="A164" s="20"/>
      <c r="B164" s="20"/>
      <c r="C164" s="53"/>
      <c r="D164" s="53"/>
      <c r="E164" s="54"/>
      <c r="F164" s="54"/>
      <c r="G164" s="54"/>
      <c r="H164" s="55"/>
      <c r="I164" s="56"/>
      <c r="J164" s="20"/>
      <c r="K164" s="20"/>
      <c r="L164" s="20"/>
      <c r="M164" s="57"/>
      <c r="N164" s="57"/>
      <c r="O164" s="57"/>
      <c r="P164" s="57"/>
      <c r="Q164" s="57"/>
      <c r="R164" s="57"/>
      <c r="S164" s="57"/>
      <c r="T164" s="26"/>
      <c r="U164" s="13"/>
      <c r="V164" s="13"/>
      <c r="W164" s="13"/>
      <c r="X164" s="13"/>
      <c r="Y164" s="13"/>
      <c r="Z164" s="13"/>
      <c r="AA164" s="13"/>
      <c r="AB164" s="13"/>
      <c r="AC164" s="13"/>
      <c r="AD164" s="13"/>
      <c r="AE164" s="13"/>
      <c r="AF164" s="13"/>
      <c r="AG164" s="13"/>
      <c r="AH164" s="13"/>
      <c r="AI164" s="13"/>
      <c r="AJ164" s="13"/>
      <c r="AK164" s="13"/>
      <c r="AL164" s="13"/>
      <c r="AM164" s="13"/>
      <c r="AN164" s="13"/>
      <c r="AO164" s="13"/>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row>
    <row r="165" spans="1:112" ht="12.75" customHeight="1" x14ac:dyDescent="0.2">
      <c r="A165" s="20"/>
      <c r="B165" s="20"/>
      <c r="C165" s="53"/>
      <c r="D165" s="53"/>
      <c r="E165" s="54"/>
      <c r="F165" s="54"/>
      <c r="G165" s="54"/>
      <c r="H165" s="55"/>
      <c r="I165" s="56"/>
      <c r="J165" s="20"/>
      <c r="K165" s="20"/>
      <c r="L165" s="20"/>
      <c r="M165" s="60"/>
      <c r="N165" s="60"/>
      <c r="O165" s="60"/>
      <c r="P165" s="60"/>
      <c r="Q165" s="60"/>
      <c r="R165" s="60"/>
      <c r="S165" s="60"/>
      <c r="T165" s="26"/>
      <c r="U165" s="13"/>
      <c r="V165" s="13"/>
      <c r="W165" s="13"/>
      <c r="X165" s="13"/>
      <c r="Y165" s="13"/>
      <c r="Z165" s="13"/>
      <c r="AA165" s="13"/>
      <c r="AB165" s="13"/>
      <c r="AC165" s="13"/>
      <c r="AD165" s="13"/>
      <c r="AE165" s="13"/>
      <c r="AF165" s="13"/>
      <c r="AG165" s="13"/>
      <c r="AH165" s="13"/>
      <c r="AI165" s="13"/>
      <c r="AJ165" s="13"/>
      <c r="AK165" s="13"/>
      <c r="AL165" s="13"/>
      <c r="AM165" s="13"/>
      <c r="AN165" s="13"/>
      <c r="AO165" s="13"/>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row>
    <row r="166" spans="1:112" ht="12.75" customHeight="1" x14ac:dyDescent="0.2">
      <c r="A166" s="11"/>
      <c r="B166" s="11"/>
      <c r="C166" s="11"/>
      <c r="D166" s="11"/>
      <c r="E166" s="11"/>
      <c r="F166" s="11"/>
      <c r="G166" s="11"/>
      <c r="H166" s="11"/>
      <c r="I166" s="56"/>
      <c r="J166" s="20"/>
      <c r="K166" s="20"/>
      <c r="L166" s="20"/>
      <c r="M166" s="31"/>
      <c r="N166" s="20"/>
      <c r="O166" s="20"/>
      <c r="P166" s="20"/>
      <c r="Q166" s="20"/>
      <c r="R166" s="20"/>
      <c r="S166" s="61"/>
      <c r="T166" s="26"/>
      <c r="U166" s="13"/>
      <c r="V166" s="13"/>
      <c r="W166" s="13"/>
      <c r="X166" s="13"/>
      <c r="Y166" s="13"/>
      <c r="Z166" s="13"/>
      <c r="AA166" s="13"/>
      <c r="AB166" s="13"/>
      <c r="AC166" s="13"/>
      <c r="AD166" s="13"/>
      <c r="AE166" s="13"/>
      <c r="AF166" s="13"/>
      <c r="AG166" s="13"/>
      <c r="AH166" s="13"/>
      <c r="AI166" s="13"/>
      <c r="AJ166" s="13"/>
      <c r="AK166" s="13"/>
      <c r="AL166" s="13"/>
      <c r="AM166" s="13"/>
      <c r="AN166" s="13"/>
      <c r="AO166" s="13"/>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row>
    <row r="167" spans="1:112" ht="12.75" customHeight="1" x14ac:dyDescent="0.2">
      <c r="A167" s="11"/>
      <c r="B167" s="11"/>
      <c r="C167" s="11"/>
      <c r="D167" s="11"/>
      <c r="E167" s="11"/>
      <c r="F167" s="11"/>
      <c r="G167" s="11"/>
      <c r="H167" s="11"/>
      <c r="I167" s="56"/>
      <c r="J167" s="20"/>
      <c r="K167" s="20"/>
      <c r="L167" s="20"/>
      <c r="M167" s="20"/>
      <c r="N167" s="20"/>
      <c r="O167" s="20"/>
      <c r="P167" s="20"/>
      <c r="Q167" s="20"/>
      <c r="R167" s="20"/>
      <c r="S167" s="61"/>
      <c r="T167" s="26"/>
      <c r="U167" s="13"/>
      <c r="V167" s="13"/>
      <c r="W167" s="13"/>
      <c r="X167" s="13"/>
      <c r="Y167" s="13"/>
      <c r="Z167" s="13"/>
      <c r="AA167" s="13"/>
      <c r="AB167" s="13"/>
      <c r="AC167" s="13"/>
      <c r="AD167" s="13"/>
      <c r="AE167" s="13"/>
      <c r="AF167" s="13"/>
      <c r="AG167" s="13"/>
      <c r="AH167" s="13"/>
      <c r="AI167" s="13"/>
      <c r="AJ167" s="13"/>
      <c r="AK167" s="13"/>
      <c r="AL167" s="13"/>
      <c r="AM167" s="13"/>
      <c r="AN167" s="13"/>
      <c r="AO167" s="13"/>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row>
    <row r="168" spans="1:112" ht="12.75" customHeight="1" x14ac:dyDescent="0.2">
      <c r="A168" s="11"/>
      <c r="B168" s="62"/>
      <c r="C168" s="62"/>
      <c r="D168" s="62"/>
      <c r="E168" s="62"/>
      <c r="F168" s="62"/>
      <c r="G168" s="62"/>
      <c r="H168" s="62"/>
      <c r="I168" s="56"/>
      <c r="J168" s="20"/>
      <c r="K168" s="20"/>
      <c r="L168" s="20"/>
      <c r="M168" s="57"/>
      <c r="N168" s="57"/>
      <c r="O168" s="57"/>
      <c r="P168" s="57"/>
      <c r="Q168" s="57"/>
      <c r="R168" s="57"/>
      <c r="S168" s="57"/>
      <c r="T168" s="26"/>
      <c r="U168" s="13"/>
      <c r="V168" s="13"/>
      <c r="W168" s="13"/>
      <c r="X168" s="13"/>
      <c r="Y168" s="13"/>
      <c r="Z168" s="13"/>
      <c r="AA168" s="13"/>
      <c r="AB168" s="13"/>
      <c r="AC168" s="13"/>
      <c r="AD168" s="13"/>
      <c r="AE168" s="13"/>
      <c r="AF168" s="13"/>
      <c r="AG168" s="13"/>
      <c r="AH168" s="13"/>
      <c r="AI168" s="13"/>
      <c r="AJ168" s="13"/>
      <c r="AK168" s="13"/>
      <c r="AL168" s="13"/>
      <c r="AM168" s="13"/>
      <c r="AN168" s="13"/>
      <c r="AO168" s="13"/>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row>
    <row r="169" spans="1:112" ht="12.75" customHeight="1" x14ac:dyDescent="0.2">
      <c r="A169" s="62"/>
      <c r="B169" s="62"/>
      <c r="C169" s="62"/>
      <c r="D169" s="62"/>
      <c r="E169" s="62"/>
      <c r="F169" s="62"/>
      <c r="G169" s="62"/>
      <c r="H169" s="62"/>
      <c r="I169" s="56"/>
      <c r="J169" s="20"/>
      <c r="K169" s="20"/>
      <c r="L169" s="20"/>
      <c r="M169" s="57"/>
      <c r="N169" s="57"/>
      <c r="O169" s="57"/>
      <c r="P169" s="57"/>
      <c r="Q169" s="57"/>
      <c r="R169" s="57"/>
      <c r="S169" s="57"/>
      <c r="T169" s="26"/>
      <c r="U169" s="13"/>
      <c r="V169" s="13"/>
      <c r="W169" s="13"/>
      <c r="X169" s="13"/>
      <c r="Y169" s="13"/>
      <c r="Z169" s="13"/>
      <c r="AA169" s="13"/>
      <c r="AB169" s="13"/>
      <c r="AC169" s="13"/>
      <c r="AD169" s="13"/>
      <c r="AE169" s="13"/>
      <c r="AF169" s="13"/>
      <c r="AG169" s="13"/>
      <c r="AH169" s="13"/>
      <c r="AI169" s="13"/>
      <c r="AJ169" s="13"/>
      <c r="AK169" s="13"/>
      <c r="AL169" s="13"/>
      <c r="AM169" s="13"/>
      <c r="AN169" s="13"/>
      <c r="AO169" s="13"/>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row>
    <row r="170" spans="1:112" ht="12.75" customHeight="1" x14ac:dyDescent="0.2">
      <c r="A170" s="62"/>
      <c r="B170" s="62"/>
      <c r="C170" s="62"/>
      <c r="D170" s="62"/>
      <c r="E170" s="62"/>
      <c r="F170" s="62"/>
      <c r="G170" s="62"/>
      <c r="H170" s="62"/>
      <c r="I170" s="56"/>
      <c r="J170" s="20"/>
      <c r="K170" s="20"/>
      <c r="L170" s="20"/>
      <c r="M170" s="57"/>
      <c r="N170" s="57"/>
      <c r="O170" s="57"/>
      <c r="P170" s="57"/>
      <c r="Q170" s="57"/>
      <c r="R170" s="57"/>
      <c r="S170" s="57"/>
      <c r="T170" s="26"/>
      <c r="U170" s="13"/>
      <c r="V170" s="13"/>
      <c r="W170" s="13"/>
      <c r="X170" s="13"/>
      <c r="Y170" s="13"/>
      <c r="Z170" s="13"/>
      <c r="AA170" s="13"/>
      <c r="AB170" s="13"/>
      <c r="AC170" s="13"/>
      <c r="AD170" s="13"/>
      <c r="AE170" s="13"/>
      <c r="AF170" s="13"/>
      <c r="AG170" s="13"/>
      <c r="AH170" s="13"/>
      <c r="AI170" s="13"/>
      <c r="AJ170" s="13"/>
      <c r="AK170" s="13"/>
      <c r="AL170" s="13"/>
      <c r="AM170" s="13"/>
      <c r="AN170" s="13"/>
      <c r="AO170" s="13"/>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row>
    <row r="171" spans="1:112" ht="12.75" customHeight="1" x14ac:dyDescent="0.2">
      <c r="A171" s="62"/>
      <c r="B171" s="62"/>
      <c r="C171" s="62"/>
      <c r="D171" s="62"/>
      <c r="E171" s="62"/>
      <c r="F171" s="62"/>
      <c r="G171" s="62"/>
      <c r="H171" s="62"/>
      <c r="I171" s="56"/>
      <c r="J171" s="20"/>
      <c r="K171" s="20"/>
      <c r="L171" s="20"/>
      <c r="M171" s="57"/>
      <c r="N171" s="57"/>
      <c r="O171" s="57"/>
      <c r="P171" s="57"/>
      <c r="Q171" s="57"/>
      <c r="R171" s="57"/>
      <c r="S171" s="57"/>
      <c r="T171" s="26"/>
      <c r="U171" s="13"/>
      <c r="V171" s="13"/>
      <c r="W171" s="13"/>
      <c r="X171" s="13"/>
      <c r="Y171" s="13"/>
      <c r="Z171" s="13"/>
      <c r="AA171" s="13"/>
      <c r="AB171" s="13"/>
      <c r="AC171" s="13"/>
      <c r="AD171" s="13"/>
      <c r="AE171" s="13"/>
      <c r="AF171" s="13"/>
      <c r="AG171" s="13"/>
      <c r="AH171" s="13"/>
      <c r="AI171" s="13"/>
      <c r="AJ171" s="13"/>
      <c r="AK171" s="13"/>
      <c r="AL171" s="13"/>
      <c r="AM171" s="13"/>
      <c r="AN171" s="13"/>
      <c r="AO171" s="13"/>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row>
    <row r="172" spans="1:112" ht="12.75" customHeight="1" x14ac:dyDescent="0.2">
      <c r="A172" s="62"/>
      <c r="B172" s="62"/>
      <c r="C172" s="62"/>
      <c r="D172" s="62"/>
      <c r="E172" s="62"/>
      <c r="F172" s="62"/>
      <c r="G172" s="62"/>
      <c r="H172" s="62"/>
      <c r="I172" s="56"/>
      <c r="J172" s="52"/>
      <c r="K172" s="20"/>
      <c r="L172" s="20"/>
      <c r="M172" s="57"/>
      <c r="N172" s="57"/>
      <c r="O172" s="57"/>
      <c r="P172" s="57"/>
      <c r="Q172" s="57"/>
      <c r="R172" s="57"/>
      <c r="S172" s="57"/>
      <c r="T172" s="58"/>
      <c r="U172" s="13"/>
      <c r="V172" s="13"/>
      <c r="W172" s="13"/>
      <c r="X172" s="13"/>
      <c r="Y172" s="13"/>
      <c r="Z172" s="13"/>
      <c r="AA172" s="13"/>
      <c r="AB172" s="13"/>
      <c r="AC172" s="13"/>
      <c r="AD172" s="13"/>
      <c r="AE172" s="13"/>
      <c r="AF172" s="13"/>
      <c r="AG172" s="13"/>
      <c r="AH172" s="13"/>
      <c r="AI172" s="13"/>
      <c r="AJ172" s="13"/>
      <c r="AK172" s="13"/>
      <c r="AL172" s="13"/>
      <c r="AM172" s="13"/>
      <c r="AN172" s="13"/>
      <c r="AO172" s="13"/>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row>
    <row r="173" spans="1:112" ht="12.75" customHeight="1" x14ac:dyDescent="0.2">
      <c r="A173" s="63"/>
      <c r="B173" s="62"/>
      <c r="C173" s="62"/>
      <c r="D173" s="62"/>
      <c r="E173" s="62"/>
      <c r="F173" s="62"/>
      <c r="G173" s="62"/>
      <c r="H173" s="62"/>
      <c r="I173" s="56"/>
      <c r="J173" s="52"/>
      <c r="K173" s="20"/>
      <c r="L173" s="20"/>
      <c r="M173" s="57"/>
      <c r="N173" s="57"/>
      <c r="O173" s="57"/>
      <c r="P173" s="57"/>
      <c r="Q173" s="57"/>
      <c r="R173" s="57"/>
      <c r="S173" s="57"/>
      <c r="T173" s="58"/>
      <c r="U173" s="13"/>
      <c r="V173" s="13"/>
      <c r="W173" s="13"/>
      <c r="X173" s="13"/>
      <c r="Y173" s="13"/>
      <c r="Z173" s="13"/>
      <c r="AA173" s="13"/>
      <c r="AB173" s="13"/>
      <c r="AC173" s="13"/>
      <c r="AD173" s="13"/>
      <c r="AE173" s="13"/>
      <c r="AF173" s="13"/>
      <c r="AG173" s="13"/>
      <c r="AH173" s="13"/>
      <c r="AI173" s="13"/>
      <c r="AJ173" s="13"/>
      <c r="AK173" s="13"/>
      <c r="AL173" s="13"/>
      <c r="AM173" s="13"/>
      <c r="AN173" s="13"/>
      <c r="AO173" s="13"/>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row>
    <row r="174" spans="1:112" ht="12.75" customHeight="1" x14ac:dyDescent="0.2">
      <c r="A174" s="62"/>
      <c r="B174" s="62"/>
      <c r="C174" s="62"/>
      <c r="D174" s="62"/>
      <c r="E174" s="62"/>
      <c r="F174" s="62"/>
      <c r="G174" s="62"/>
      <c r="H174" s="62"/>
      <c r="I174" s="64"/>
      <c r="J174" s="64"/>
      <c r="K174" s="64"/>
      <c r="L174" s="64"/>
      <c r="M174" s="64"/>
      <c r="N174" s="64"/>
      <c r="O174" s="64"/>
      <c r="P174" s="64"/>
      <c r="Q174" s="64"/>
      <c r="R174" s="64"/>
      <c r="S174" s="64"/>
      <c r="T174" s="58"/>
      <c r="U174" s="13"/>
      <c r="V174" s="13"/>
      <c r="W174" s="13"/>
      <c r="X174" s="13"/>
      <c r="Y174" s="13"/>
      <c r="Z174" s="13"/>
      <c r="AA174" s="13"/>
      <c r="AB174" s="13"/>
      <c r="AC174" s="13"/>
      <c r="AD174" s="13"/>
      <c r="AE174" s="13"/>
      <c r="AF174" s="13"/>
      <c r="AG174" s="13"/>
      <c r="AH174" s="13"/>
      <c r="AI174" s="13"/>
      <c r="AJ174" s="13"/>
      <c r="AK174" s="13"/>
      <c r="AL174" s="13"/>
      <c r="AM174" s="13"/>
      <c r="AN174" s="13"/>
      <c r="AO174" s="13"/>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row>
    <row r="175" spans="1:112" ht="12.75" customHeight="1" x14ac:dyDescent="0.2">
      <c r="A175" s="63"/>
      <c r="B175" s="62"/>
      <c r="C175" s="62"/>
      <c r="D175" s="62"/>
      <c r="E175" s="62"/>
      <c r="F175" s="62"/>
      <c r="G175" s="62"/>
      <c r="H175" s="62"/>
      <c r="I175" s="64"/>
      <c r="J175" s="64"/>
      <c r="K175" s="64"/>
      <c r="L175" s="64"/>
      <c r="M175" s="64"/>
      <c r="N175" s="64"/>
      <c r="O175" s="64"/>
      <c r="P175" s="64"/>
      <c r="Q175" s="64"/>
      <c r="R175" s="64"/>
      <c r="S175" s="64"/>
      <c r="T175" s="26"/>
      <c r="U175" s="13"/>
      <c r="V175" s="13"/>
      <c r="W175" s="13"/>
      <c r="X175" s="13"/>
      <c r="Y175" s="13"/>
      <c r="Z175" s="13"/>
      <c r="AA175" s="13"/>
      <c r="AB175" s="13"/>
      <c r="AC175" s="13"/>
      <c r="AD175" s="13"/>
      <c r="AE175" s="13"/>
      <c r="AF175" s="13"/>
      <c r="AG175" s="13"/>
      <c r="AH175" s="13"/>
      <c r="AI175" s="13"/>
      <c r="AJ175" s="13"/>
      <c r="AK175" s="13"/>
      <c r="AL175" s="13"/>
      <c r="AM175" s="13"/>
      <c r="AN175" s="13"/>
      <c r="AO175" s="13"/>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row>
    <row r="176" spans="1:112" ht="12.75" customHeight="1" x14ac:dyDescent="0.2">
      <c r="A176" s="63"/>
      <c r="B176" s="62"/>
      <c r="C176" s="62"/>
      <c r="D176" s="62"/>
      <c r="E176" s="62"/>
      <c r="F176" s="62"/>
      <c r="G176" s="62"/>
      <c r="H176" s="62"/>
      <c r="I176" s="64"/>
      <c r="J176" s="64"/>
      <c r="K176" s="64"/>
      <c r="L176" s="64"/>
      <c r="M176" s="64"/>
      <c r="N176" s="64"/>
      <c r="O176" s="64"/>
      <c r="P176" s="64"/>
      <c r="Q176" s="64"/>
      <c r="R176" s="64"/>
      <c r="S176" s="64"/>
      <c r="T176" s="26"/>
      <c r="U176" s="13"/>
      <c r="V176" s="13"/>
      <c r="W176" s="13"/>
      <c r="X176" s="13"/>
      <c r="Y176" s="13"/>
      <c r="Z176" s="13"/>
      <c r="AA176" s="13"/>
      <c r="AB176" s="13"/>
      <c r="AC176" s="13"/>
      <c r="AD176" s="13"/>
      <c r="AE176" s="13"/>
      <c r="AF176" s="13"/>
      <c r="AG176" s="13"/>
      <c r="AH176" s="13"/>
      <c r="AI176" s="13"/>
      <c r="AJ176" s="13"/>
      <c r="AK176" s="13"/>
      <c r="AL176" s="13"/>
      <c r="AM176" s="13"/>
      <c r="AN176" s="13"/>
      <c r="AO176" s="13"/>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row>
    <row r="177" spans="1:112" ht="12.75" customHeight="1" x14ac:dyDescent="0.2">
      <c r="A177" s="63"/>
      <c r="B177" s="62"/>
      <c r="C177" s="62"/>
      <c r="D177" s="62"/>
      <c r="E177" s="62"/>
      <c r="F177" s="62"/>
      <c r="G177" s="62"/>
      <c r="H177" s="62"/>
      <c r="I177" s="64"/>
      <c r="J177" s="64"/>
      <c r="K177" s="64"/>
      <c r="L177" s="64"/>
      <c r="M177" s="64"/>
      <c r="N177" s="64"/>
      <c r="O177" s="64"/>
      <c r="P177" s="64"/>
      <c r="Q177" s="64"/>
      <c r="R177" s="64"/>
      <c r="S177" s="64"/>
      <c r="T177" s="26"/>
      <c r="U177" s="13"/>
      <c r="V177" s="13"/>
      <c r="W177" s="13"/>
      <c r="X177" s="13"/>
      <c r="Y177" s="13"/>
      <c r="Z177" s="13"/>
      <c r="AA177" s="13"/>
      <c r="AB177" s="13"/>
      <c r="AC177" s="13"/>
      <c r="AD177" s="13"/>
      <c r="AE177" s="13"/>
      <c r="AF177" s="13"/>
      <c r="AG177" s="13"/>
      <c r="AH177" s="13"/>
      <c r="AI177" s="13"/>
      <c r="AJ177" s="13"/>
      <c r="AK177" s="13"/>
      <c r="AL177" s="13"/>
      <c r="AM177" s="13"/>
      <c r="AN177" s="13"/>
      <c r="AO177" s="13"/>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row>
    <row r="178" spans="1:112" ht="12.75" customHeight="1" x14ac:dyDescent="0.2">
      <c r="A178" s="62"/>
      <c r="B178" s="62"/>
      <c r="C178" s="62"/>
      <c r="D178" s="62"/>
      <c r="E178" s="62"/>
      <c r="F178" s="62"/>
      <c r="G178" s="62"/>
      <c r="H178" s="62"/>
      <c r="I178" s="65"/>
      <c r="J178" s="65"/>
      <c r="K178" s="65"/>
      <c r="L178" s="65"/>
      <c r="M178" s="65"/>
      <c r="N178" s="65"/>
      <c r="O178" s="65"/>
      <c r="P178" s="65"/>
      <c r="Q178" s="65"/>
      <c r="R178" s="65"/>
      <c r="S178" s="65"/>
      <c r="T178" s="26"/>
      <c r="U178" s="13"/>
      <c r="V178" s="13"/>
      <c r="W178" s="13"/>
      <c r="X178" s="13"/>
      <c r="Y178" s="13"/>
      <c r="Z178" s="13"/>
      <c r="AA178" s="13"/>
      <c r="AB178" s="13"/>
      <c r="AC178" s="13"/>
      <c r="AD178" s="13"/>
      <c r="AE178" s="13"/>
      <c r="AF178" s="13"/>
      <c r="AG178" s="13"/>
      <c r="AH178" s="13"/>
      <c r="AI178" s="13"/>
      <c r="AJ178" s="13"/>
      <c r="AK178" s="13"/>
      <c r="AL178" s="13"/>
      <c r="AM178" s="13"/>
      <c r="AN178" s="13"/>
      <c r="AO178" s="13"/>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row>
    <row r="179" spans="1:112" ht="12.75" customHeight="1" x14ac:dyDescent="0.2">
      <c r="A179" s="137"/>
      <c r="B179" s="137"/>
      <c r="C179" s="137"/>
      <c r="D179" s="137"/>
      <c r="E179" s="137"/>
      <c r="F179" s="137"/>
      <c r="G179" s="137"/>
      <c r="H179" s="137"/>
      <c r="I179" s="137"/>
      <c r="J179" s="137"/>
      <c r="K179" s="137"/>
      <c r="L179" s="137"/>
      <c r="M179" s="137"/>
      <c r="N179" s="11"/>
      <c r="O179" s="20"/>
      <c r="P179" s="20"/>
      <c r="Q179" s="20"/>
      <c r="R179" s="20"/>
      <c r="S179" s="20"/>
      <c r="T179" s="26"/>
      <c r="U179" s="13"/>
      <c r="V179" s="13"/>
      <c r="W179" s="13"/>
      <c r="X179" s="13"/>
      <c r="Y179" s="13"/>
      <c r="Z179" s="13"/>
      <c r="AA179" s="13"/>
      <c r="AB179" s="13"/>
      <c r="AC179" s="13"/>
      <c r="AD179" s="13"/>
      <c r="AE179" s="13"/>
      <c r="AF179" s="13"/>
      <c r="AG179" s="13"/>
      <c r="AH179" s="13"/>
      <c r="AI179" s="13"/>
      <c r="AJ179" s="13"/>
      <c r="AK179" s="13"/>
      <c r="AL179" s="13"/>
      <c r="AM179" s="13"/>
      <c r="AN179" s="13"/>
      <c r="AO179" s="13"/>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row>
    <row r="180" spans="1:112" ht="12.75" customHeight="1" x14ac:dyDescent="0.2">
      <c r="A180" s="137"/>
      <c r="B180" s="137"/>
      <c r="C180" s="137"/>
      <c r="D180" s="137"/>
      <c r="E180" s="137"/>
      <c r="F180" s="137"/>
      <c r="G180" s="137"/>
      <c r="H180" s="137"/>
      <c r="I180" s="137"/>
      <c r="J180" s="137"/>
      <c r="K180" s="137"/>
      <c r="L180" s="137"/>
      <c r="M180" s="137"/>
      <c r="N180" s="57"/>
      <c r="O180" s="51"/>
      <c r="P180" s="66"/>
      <c r="Q180" s="67"/>
      <c r="R180" s="67"/>
      <c r="S180" s="18"/>
      <c r="T180" s="26"/>
      <c r="U180" s="13"/>
      <c r="V180" s="13"/>
      <c r="W180" s="13"/>
      <c r="X180" s="13"/>
      <c r="Y180" s="13"/>
      <c r="Z180" s="13"/>
      <c r="AA180" s="13"/>
      <c r="AB180" s="13"/>
      <c r="AC180" s="13"/>
      <c r="AD180" s="13"/>
      <c r="AE180" s="13"/>
      <c r="AF180" s="13"/>
      <c r="AG180" s="13"/>
      <c r="AH180" s="13"/>
      <c r="AI180" s="13"/>
      <c r="AJ180" s="13"/>
      <c r="AK180" s="13"/>
      <c r="AL180" s="13"/>
      <c r="AM180" s="13"/>
      <c r="AN180" s="13"/>
      <c r="AO180" s="13"/>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row>
    <row r="181" spans="1:112" ht="12.75" customHeight="1" x14ac:dyDescent="0.2">
      <c r="A181" s="137"/>
      <c r="B181" s="137"/>
      <c r="C181" s="137"/>
      <c r="D181" s="137"/>
      <c r="E181" s="137"/>
      <c r="F181" s="137"/>
      <c r="G181" s="137"/>
      <c r="H181" s="137"/>
      <c r="I181" s="137"/>
      <c r="J181" s="137"/>
      <c r="K181" s="137"/>
      <c r="L181" s="137"/>
      <c r="M181" s="137"/>
      <c r="N181" s="57"/>
      <c r="O181" s="51"/>
      <c r="P181" s="68"/>
      <c r="Q181" s="69"/>
      <c r="R181" s="69"/>
      <c r="S181" s="20"/>
      <c r="T181" s="26"/>
      <c r="U181" s="13"/>
      <c r="V181" s="13"/>
      <c r="W181" s="13"/>
      <c r="X181" s="13"/>
      <c r="Y181" s="13"/>
      <c r="Z181" s="13"/>
      <c r="AA181" s="13"/>
      <c r="AB181" s="13"/>
      <c r="AC181" s="13"/>
      <c r="AD181" s="13"/>
      <c r="AE181" s="13"/>
      <c r="AF181" s="13"/>
      <c r="AG181" s="13"/>
      <c r="AH181" s="13"/>
      <c r="AI181" s="13"/>
      <c r="AJ181" s="13"/>
      <c r="AK181" s="13"/>
      <c r="AL181" s="13"/>
      <c r="AM181" s="13"/>
      <c r="AN181" s="13"/>
      <c r="AO181" s="13"/>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row>
    <row r="182" spans="1:112" ht="12.75" customHeight="1" x14ac:dyDescent="0.2">
      <c r="A182" s="137"/>
      <c r="B182" s="137"/>
      <c r="C182" s="137"/>
      <c r="D182" s="137"/>
      <c r="E182" s="137"/>
      <c r="F182" s="137"/>
      <c r="G182" s="137"/>
      <c r="H182" s="137"/>
      <c r="I182" s="137"/>
      <c r="J182" s="137"/>
      <c r="K182" s="137"/>
      <c r="L182" s="137"/>
      <c r="M182" s="137"/>
      <c r="N182" s="20"/>
      <c r="O182" s="57"/>
      <c r="P182" s="57"/>
      <c r="Q182" s="57"/>
      <c r="R182" s="57"/>
      <c r="S182" s="57"/>
      <c r="T182" s="26"/>
      <c r="U182" s="13"/>
      <c r="V182" s="13"/>
      <c r="W182" s="13"/>
      <c r="X182" s="13"/>
      <c r="Y182" s="13"/>
      <c r="Z182" s="13"/>
      <c r="AA182" s="13"/>
      <c r="AB182" s="13"/>
      <c r="AC182" s="13"/>
      <c r="AD182" s="13"/>
      <c r="AE182" s="13"/>
      <c r="AF182" s="13"/>
      <c r="AG182" s="13"/>
      <c r="AH182" s="13"/>
      <c r="AI182" s="13"/>
      <c r="AJ182" s="13"/>
      <c r="AK182" s="13"/>
      <c r="AL182" s="13"/>
      <c r="AM182" s="13"/>
      <c r="AN182" s="13"/>
      <c r="AO182" s="13"/>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row>
    <row r="183" spans="1:112" ht="12.75" customHeight="1" x14ac:dyDescent="0.2">
      <c r="A183" s="137"/>
      <c r="B183" s="137"/>
      <c r="C183" s="137"/>
      <c r="D183" s="137"/>
      <c r="E183" s="137"/>
      <c r="F183" s="137"/>
      <c r="G183" s="137"/>
      <c r="H183" s="137"/>
      <c r="I183" s="137"/>
      <c r="J183" s="137"/>
      <c r="K183" s="137"/>
      <c r="L183" s="137"/>
      <c r="M183" s="137"/>
      <c r="N183" s="20"/>
      <c r="O183" s="57"/>
      <c r="P183" s="57"/>
      <c r="Q183" s="57"/>
      <c r="R183" s="57"/>
      <c r="S183" s="57"/>
      <c r="T183" s="26"/>
      <c r="U183" s="13"/>
      <c r="V183" s="13"/>
      <c r="W183" s="13"/>
      <c r="X183" s="13"/>
      <c r="Y183" s="13"/>
      <c r="Z183" s="13"/>
      <c r="AA183" s="13"/>
      <c r="AB183" s="13"/>
      <c r="AC183" s="13"/>
      <c r="AD183" s="13"/>
      <c r="AE183" s="13"/>
      <c r="AF183" s="13"/>
      <c r="AG183" s="13"/>
      <c r="AH183" s="13"/>
      <c r="AI183" s="13"/>
      <c r="AJ183" s="13"/>
      <c r="AK183" s="13"/>
      <c r="AL183" s="13"/>
      <c r="AM183" s="13"/>
      <c r="AN183" s="13"/>
      <c r="AO183" s="13"/>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row>
    <row r="184" spans="1:112" ht="12.75" customHeight="1" x14ac:dyDescent="0.2">
      <c r="A184" s="137"/>
      <c r="B184" s="137"/>
      <c r="C184" s="137"/>
      <c r="D184" s="137"/>
      <c r="E184" s="137"/>
      <c r="F184" s="137"/>
      <c r="G184" s="137"/>
      <c r="H184" s="137"/>
      <c r="I184" s="137"/>
      <c r="J184" s="137"/>
      <c r="K184" s="137"/>
      <c r="L184" s="137"/>
      <c r="M184" s="137"/>
      <c r="N184" s="51"/>
      <c r="O184" s="57"/>
      <c r="P184" s="57"/>
      <c r="Q184" s="57"/>
      <c r="R184" s="57"/>
      <c r="S184" s="57"/>
      <c r="T184" s="26"/>
      <c r="U184" s="13"/>
      <c r="V184" s="13"/>
      <c r="W184" s="13"/>
      <c r="X184" s="13"/>
      <c r="Y184" s="13"/>
      <c r="Z184" s="13"/>
      <c r="AA184" s="13"/>
      <c r="AB184" s="13"/>
      <c r="AC184" s="13"/>
      <c r="AD184" s="13"/>
      <c r="AE184" s="13"/>
      <c r="AF184" s="13"/>
      <c r="AG184" s="13"/>
      <c r="AH184" s="13"/>
      <c r="AI184" s="13"/>
      <c r="AJ184" s="13"/>
      <c r="AK184" s="13"/>
      <c r="AL184" s="13"/>
      <c r="AM184" s="13"/>
      <c r="AN184" s="13"/>
      <c r="AO184" s="13"/>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row>
    <row r="185" spans="1:112" ht="12.75" customHeight="1" x14ac:dyDescent="0.25">
      <c r="A185" s="137"/>
      <c r="B185" s="72" t="s">
        <v>218</v>
      </c>
      <c r="C185" s="137"/>
      <c r="D185" s="137"/>
      <c r="E185" s="137"/>
      <c r="F185" s="137"/>
      <c r="G185" s="137"/>
      <c r="H185" s="137"/>
      <c r="I185" s="137"/>
      <c r="J185" s="137"/>
      <c r="K185" s="137"/>
      <c r="L185" s="137"/>
      <c r="M185" s="137"/>
      <c r="N185" s="51"/>
      <c r="O185" s="20"/>
      <c r="P185" s="20"/>
      <c r="Q185" s="20"/>
      <c r="R185" s="20"/>
      <c r="S185" s="18"/>
      <c r="T185" s="26"/>
      <c r="U185" s="13"/>
      <c r="V185" s="13"/>
      <c r="W185" s="13"/>
      <c r="X185" s="13"/>
      <c r="Y185" s="13"/>
      <c r="Z185" s="13"/>
      <c r="AA185" s="13"/>
      <c r="AB185" s="13"/>
      <c r="AC185" s="13"/>
      <c r="AD185" s="13"/>
      <c r="AE185" s="13"/>
      <c r="AF185" s="13"/>
      <c r="AG185" s="13"/>
      <c r="AH185" s="13"/>
      <c r="AI185" s="13"/>
      <c r="AJ185" s="13"/>
      <c r="AK185" s="13"/>
      <c r="AL185" s="13"/>
      <c r="AM185" s="13"/>
      <c r="AN185" s="13"/>
      <c r="AO185" s="13"/>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row>
    <row r="186" spans="1:112" ht="12.75" customHeight="1" x14ac:dyDescent="0.2">
      <c r="A186" s="137"/>
      <c r="B186" s="137"/>
      <c r="C186" s="137"/>
      <c r="D186" s="137"/>
      <c r="E186" s="137"/>
      <c r="F186" s="137"/>
      <c r="G186" s="137"/>
      <c r="H186" s="137"/>
      <c r="I186" s="137"/>
      <c r="J186" s="137"/>
      <c r="K186" s="137"/>
      <c r="L186" s="137"/>
      <c r="M186" s="137"/>
      <c r="N186" s="57"/>
      <c r="O186" s="54"/>
      <c r="P186" s="70"/>
      <c r="Q186" s="20"/>
      <c r="R186" s="20"/>
      <c r="S186" s="18"/>
      <c r="T186" s="26"/>
      <c r="U186" s="13"/>
      <c r="V186" s="13"/>
      <c r="W186" s="13"/>
      <c r="X186" s="13"/>
      <c r="Y186" s="13"/>
      <c r="Z186" s="13"/>
      <c r="AA186" s="13"/>
      <c r="AB186" s="13"/>
      <c r="AC186" s="13"/>
      <c r="AD186" s="13"/>
      <c r="AE186" s="13"/>
      <c r="AF186" s="13"/>
      <c r="AG186" s="13"/>
      <c r="AH186" s="13"/>
      <c r="AI186" s="13"/>
      <c r="AJ186" s="13"/>
      <c r="AK186" s="13"/>
      <c r="AL186" s="13"/>
      <c r="AM186" s="13"/>
      <c r="AN186" s="13"/>
      <c r="AO186" s="13"/>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row>
    <row r="187" spans="1:112" ht="12.75" customHeight="1" x14ac:dyDescent="0.2">
      <c r="A187" s="74" t="s">
        <v>277</v>
      </c>
      <c r="B187" s="137"/>
      <c r="C187" s="137"/>
      <c r="D187" s="137"/>
      <c r="E187" s="137"/>
      <c r="F187" s="137"/>
      <c r="G187" s="137"/>
      <c r="H187" s="137"/>
      <c r="I187" s="137"/>
      <c r="J187" s="137"/>
      <c r="K187" s="137"/>
      <c r="L187" s="137"/>
      <c r="M187" s="137"/>
      <c r="N187" s="57"/>
      <c r="O187" s="71"/>
      <c r="P187" s="54"/>
      <c r="Q187" s="20"/>
      <c r="R187" s="20"/>
      <c r="S187" s="18"/>
      <c r="T187" s="26"/>
      <c r="U187" s="13"/>
      <c r="V187" s="13"/>
      <c r="W187" s="13"/>
      <c r="X187" s="13"/>
      <c r="Y187" s="13"/>
      <c r="Z187" s="13"/>
      <c r="AA187" s="13"/>
      <c r="AB187" s="13"/>
      <c r="AC187" s="13"/>
      <c r="AD187" s="13"/>
      <c r="AE187" s="13"/>
      <c r="AF187" s="13"/>
      <c r="AG187" s="13"/>
      <c r="AH187" s="13"/>
      <c r="AI187" s="13"/>
      <c r="AJ187" s="13"/>
      <c r="AK187" s="13"/>
      <c r="AL187" s="13"/>
      <c r="AM187" s="13"/>
      <c r="AN187" s="13"/>
      <c r="AO187" s="13"/>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row>
    <row r="188" spans="1:112" ht="12.75" customHeight="1" x14ac:dyDescent="0.2">
      <c r="A188" s="11"/>
      <c r="B188" s="11"/>
      <c r="C188" s="11"/>
      <c r="D188" s="11"/>
      <c r="E188" s="11"/>
      <c r="F188" s="11"/>
      <c r="G188" s="11"/>
      <c r="H188" s="11"/>
      <c r="I188" s="11"/>
      <c r="J188" s="11"/>
      <c r="K188" s="11"/>
      <c r="L188" s="11"/>
      <c r="M188" s="11"/>
      <c r="N188" s="57"/>
      <c r="O188" s="71"/>
      <c r="P188" s="54"/>
      <c r="Q188" s="20"/>
      <c r="R188" s="20"/>
      <c r="S188" s="18"/>
      <c r="T188" s="26"/>
      <c r="U188" s="13"/>
      <c r="V188" s="13"/>
      <c r="W188" s="13"/>
      <c r="X188" s="13"/>
      <c r="Y188" s="13"/>
      <c r="Z188" s="13"/>
      <c r="AA188" s="13"/>
      <c r="AB188" s="13"/>
      <c r="AC188" s="13"/>
      <c r="AD188" s="13"/>
      <c r="AE188" s="13"/>
      <c r="AF188" s="13"/>
      <c r="AG188" s="13"/>
      <c r="AH188" s="13"/>
      <c r="AI188" s="13"/>
      <c r="AJ188" s="13"/>
      <c r="AK188" s="13"/>
      <c r="AL188" s="13"/>
      <c r="AM188" s="13"/>
      <c r="AN188" s="13"/>
      <c r="AO188" s="13"/>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row>
    <row r="189" spans="1:112" ht="12.75" customHeight="1" x14ac:dyDescent="0.3">
      <c r="A189" s="75"/>
      <c r="B189" s="73"/>
      <c r="C189" s="73"/>
      <c r="D189" s="73"/>
      <c r="E189" s="73"/>
      <c r="F189" s="73"/>
      <c r="G189" s="73"/>
      <c r="H189" s="20"/>
      <c r="I189" s="20"/>
      <c r="J189" s="20"/>
      <c r="K189" s="20"/>
      <c r="L189" s="20"/>
      <c r="M189" s="20"/>
      <c r="N189" s="71"/>
      <c r="O189" s="20"/>
      <c r="P189" s="20"/>
      <c r="Q189" s="20"/>
      <c r="R189" s="20"/>
      <c r="S189" s="18"/>
      <c r="T189" s="26"/>
      <c r="U189" s="13"/>
      <c r="V189" s="13"/>
      <c r="W189" s="13"/>
      <c r="X189" s="13"/>
      <c r="Y189" s="13"/>
      <c r="Z189" s="13"/>
      <c r="AA189" s="13"/>
      <c r="AB189" s="13"/>
      <c r="AC189" s="13"/>
      <c r="AD189" s="13"/>
      <c r="AE189" s="13"/>
      <c r="AF189" s="13"/>
      <c r="AG189" s="13"/>
      <c r="AH189" s="13"/>
      <c r="AI189" s="13"/>
      <c r="AJ189" s="13"/>
      <c r="AK189" s="13"/>
      <c r="AL189" s="13"/>
      <c r="AM189" s="13"/>
      <c r="AN189" s="13"/>
      <c r="AO189" s="13"/>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row>
    <row r="190" spans="1:112" ht="12.75" customHeight="1" x14ac:dyDescent="0.2">
      <c r="A190" s="487" t="s">
        <v>257</v>
      </c>
      <c r="B190" s="487"/>
      <c r="C190" s="487"/>
      <c r="D190" s="487"/>
      <c r="E190" s="487"/>
      <c r="F190" s="487"/>
      <c r="G190" s="487"/>
      <c r="H190" s="487"/>
      <c r="I190" s="487"/>
      <c r="J190" s="487"/>
      <c r="K190" s="487"/>
      <c r="L190" s="487"/>
      <c r="M190" s="487"/>
      <c r="N190" s="487"/>
      <c r="O190" s="487"/>
      <c r="P190" s="487"/>
      <c r="Q190" s="487"/>
      <c r="R190" s="487"/>
      <c r="S190" s="487"/>
      <c r="T190" s="487"/>
      <c r="U190" s="13"/>
      <c r="V190" s="13"/>
      <c r="W190" s="13"/>
      <c r="X190" s="13"/>
      <c r="Y190" s="13"/>
      <c r="Z190" s="13"/>
      <c r="AA190" s="13"/>
      <c r="AB190" s="13"/>
      <c r="AC190" s="13"/>
      <c r="AD190" s="13"/>
      <c r="AE190" s="13"/>
      <c r="AF190" s="13"/>
      <c r="AG190" s="13"/>
      <c r="AH190" s="13"/>
      <c r="AI190" s="13"/>
      <c r="AJ190" s="13"/>
      <c r="AK190" s="13"/>
      <c r="AL190" s="13"/>
      <c r="AM190" s="13"/>
      <c r="AN190" s="13"/>
      <c r="AO190" s="13"/>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row>
    <row r="191" spans="1:112" ht="12.75" customHeight="1" x14ac:dyDescent="0.2">
      <c r="A191" s="487"/>
      <c r="B191" s="487"/>
      <c r="C191" s="487"/>
      <c r="D191" s="487"/>
      <c r="E191" s="487"/>
      <c r="F191" s="487"/>
      <c r="G191" s="487"/>
      <c r="H191" s="487"/>
      <c r="I191" s="487"/>
      <c r="J191" s="487"/>
      <c r="K191" s="487"/>
      <c r="L191" s="487"/>
      <c r="M191" s="487"/>
      <c r="N191" s="487"/>
      <c r="O191" s="487"/>
      <c r="P191" s="487"/>
      <c r="Q191" s="487"/>
      <c r="R191" s="487"/>
      <c r="S191" s="487"/>
      <c r="T191" s="487"/>
      <c r="U191" s="13"/>
      <c r="V191" s="13"/>
      <c r="W191" s="13"/>
      <c r="X191" s="13"/>
      <c r="Y191" s="13"/>
      <c r="Z191" s="13"/>
      <c r="AA191" s="13"/>
      <c r="AB191" s="13"/>
      <c r="AC191" s="13"/>
      <c r="AD191" s="13"/>
      <c r="AE191" s="13"/>
      <c r="AF191" s="13"/>
      <c r="AG191" s="13"/>
      <c r="AH191" s="13"/>
      <c r="AI191" s="13"/>
      <c r="AJ191" s="13"/>
      <c r="AK191" s="13"/>
      <c r="AL191" s="13"/>
      <c r="AM191" s="13"/>
      <c r="AN191" s="13"/>
      <c r="AO191" s="13"/>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row>
    <row r="192" spans="1:112" ht="12.75" customHeight="1" x14ac:dyDescent="0.25">
      <c r="A192" s="147"/>
      <c r="B192" s="147"/>
      <c r="C192" s="147"/>
      <c r="D192" s="147"/>
      <c r="E192" s="147"/>
      <c r="F192" s="147"/>
      <c r="G192" s="147"/>
      <c r="H192" s="147"/>
      <c r="I192" s="147"/>
      <c r="J192" s="147"/>
      <c r="K192" s="147"/>
      <c r="L192" s="147"/>
      <c r="M192" s="147"/>
      <c r="N192" s="147"/>
      <c r="O192" s="147"/>
      <c r="P192" s="147"/>
      <c r="Q192" s="147"/>
      <c r="R192" s="147"/>
      <c r="S192" s="147"/>
      <c r="T192" s="147"/>
      <c r="U192" s="13"/>
      <c r="V192" s="13"/>
      <c r="W192" s="13"/>
      <c r="X192" s="13"/>
      <c r="Y192" s="13"/>
      <c r="Z192" s="13"/>
      <c r="AA192" s="13"/>
      <c r="AB192" s="13"/>
      <c r="AC192" s="13"/>
      <c r="AD192" s="13"/>
      <c r="AE192" s="13"/>
      <c r="AF192" s="13"/>
      <c r="AG192" s="13"/>
      <c r="AH192" s="13"/>
      <c r="AI192" s="13"/>
      <c r="AJ192" s="13"/>
      <c r="AK192" s="13"/>
      <c r="AL192" s="13"/>
      <c r="AM192" s="13"/>
      <c r="AN192" s="13"/>
      <c r="AO192" s="13"/>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row>
    <row r="193" spans="1:112" ht="12.75" customHeight="1" x14ac:dyDescent="0.25">
      <c r="A193" s="147"/>
      <c r="B193" s="147"/>
      <c r="C193" s="147"/>
      <c r="D193" s="147"/>
      <c r="E193" s="147"/>
      <c r="F193" s="147"/>
      <c r="G193" s="147"/>
      <c r="H193" s="147"/>
      <c r="I193" s="147"/>
      <c r="J193" s="147"/>
      <c r="K193" s="147"/>
      <c r="L193" s="147"/>
      <c r="M193" s="147"/>
      <c r="N193" s="147"/>
      <c r="O193" s="147"/>
      <c r="P193" s="147"/>
      <c r="Q193" s="147"/>
      <c r="R193" s="147"/>
      <c r="S193" s="147"/>
      <c r="T193" s="147"/>
      <c r="U193" s="13"/>
      <c r="V193" s="13"/>
      <c r="W193" s="13"/>
      <c r="X193" s="13"/>
      <c r="Y193" s="13"/>
      <c r="Z193" s="13"/>
      <c r="AA193" s="13"/>
      <c r="AB193" s="13"/>
      <c r="AC193" s="13"/>
      <c r="AD193" s="13"/>
      <c r="AE193" s="13"/>
      <c r="AF193" s="13"/>
      <c r="AG193" s="13"/>
      <c r="AH193" s="13"/>
      <c r="AI193" s="13"/>
      <c r="AJ193" s="13"/>
      <c r="AK193" s="13"/>
      <c r="AL193" s="13"/>
      <c r="AM193" s="13"/>
      <c r="AN193" s="13"/>
      <c r="AO193" s="13"/>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row>
    <row r="194" spans="1:112" ht="12.75" customHeight="1" x14ac:dyDescent="0.3">
      <c r="A194" s="75"/>
      <c r="B194" s="73"/>
      <c r="C194" s="73"/>
      <c r="D194" s="73"/>
      <c r="E194" s="73"/>
      <c r="F194" s="73"/>
      <c r="G194" s="73"/>
      <c r="H194" s="20"/>
      <c r="I194" s="20"/>
      <c r="J194" s="20"/>
      <c r="K194" s="20"/>
      <c r="L194" s="20"/>
      <c r="M194" s="20"/>
      <c r="N194" s="20"/>
      <c r="O194" s="20"/>
      <c r="P194" s="20"/>
      <c r="Q194" s="20"/>
      <c r="R194" s="20"/>
      <c r="S194" s="20"/>
      <c r="T194" s="26"/>
      <c r="U194" s="13"/>
      <c r="V194" s="13"/>
      <c r="W194" s="13"/>
      <c r="X194" s="13"/>
      <c r="Y194" s="13"/>
      <c r="Z194" s="13"/>
      <c r="AA194" s="13"/>
      <c r="AB194" s="13"/>
      <c r="AC194" s="13"/>
      <c r="AD194" s="13"/>
      <c r="AE194" s="13"/>
      <c r="AF194" s="13"/>
      <c r="AG194" s="13"/>
      <c r="AH194" s="13"/>
      <c r="AI194" s="13"/>
      <c r="AJ194" s="13"/>
      <c r="AK194" s="13"/>
      <c r="AL194" s="13"/>
      <c r="AM194" s="13"/>
      <c r="AN194" s="13"/>
      <c r="AO194" s="13"/>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row>
    <row r="195" spans="1:112" ht="12.75" customHeight="1" x14ac:dyDescent="0.3">
      <c r="A195" s="11"/>
      <c r="B195" s="73"/>
      <c r="C195" s="73"/>
      <c r="D195" s="73"/>
      <c r="E195" s="73"/>
      <c r="F195" s="73"/>
      <c r="G195" s="73"/>
      <c r="H195" s="20"/>
      <c r="I195" s="20"/>
      <c r="J195" s="20"/>
      <c r="K195" s="20"/>
      <c r="L195" s="20"/>
      <c r="M195" s="20"/>
      <c r="N195" s="20"/>
      <c r="O195" s="20"/>
      <c r="P195" s="18"/>
      <c r="Q195" s="20"/>
      <c r="R195" s="20"/>
      <c r="S195" s="20"/>
      <c r="T195" s="76"/>
      <c r="U195" s="13"/>
      <c r="V195" s="13"/>
      <c r="W195" s="13"/>
      <c r="X195" s="13"/>
      <c r="Y195" s="13"/>
      <c r="Z195" s="13"/>
      <c r="AA195" s="13"/>
      <c r="AB195" s="13"/>
      <c r="AC195" s="13"/>
      <c r="AD195" s="13"/>
      <c r="AE195" s="13"/>
      <c r="AF195" s="13"/>
      <c r="AG195" s="13"/>
      <c r="AH195" s="13"/>
      <c r="AI195" s="13"/>
      <c r="AJ195" s="13"/>
      <c r="AK195" s="13"/>
      <c r="AL195" s="13"/>
      <c r="AM195" s="13"/>
      <c r="AN195" s="13"/>
      <c r="AO195" s="13"/>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row>
    <row r="196" spans="1:112" ht="12.75" customHeight="1" x14ac:dyDescent="0.2">
      <c r="A196" s="20"/>
      <c r="B196" s="20"/>
      <c r="C196" s="20"/>
      <c r="D196" s="53"/>
      <c r="E196" s="53"/>
      <c r="F196" s="53"/>
      <c r="G196" s="69"/>
      <c r="H196" s="69"/>
      <c r="I196" s="54"/>
      <c r="J196" s="54"/>
      <c r="K196" s="54"/>
      <c r="L196" s="20"/>
      <c r="M196" s="18"/>
      <c r="N196" s="20"/>
      <c r="O196" s="20"/>
      <c r="P196" s="20"/>
      <c r="Q196" s="20"/>
      <c r="R196" s="20"/>
      <c r="S196" s="20"/>
      <c r="T196" s="76"/>
      <c r="U196" s="13"/>
      <c r="V196" s="13"/>
      <c r="W196" s="13"/>
      <c r="X196" s="13"/>
      <c r="Y196" s="13"/>
      <c r="Z196" s="13"/>
      <c r="AA196" s="13"/>
      <c r="AB196" s="13"/>
      <c r="AC196" s="13"/>
      <c r="AD196" s="13"/>
      <c r="AE196" s="13"/>
      <c r="AF196" s="13"/>
      <c r="AG196" s="13"/>
      <c r="AH196" s="13"/>
      <c r="AI196" s="13"/>
      <c r="AJ196" s="13"/>
      <c r="AK196" s="13"/>
      <c r="AL196" s="13"/>
      <c r="AM196" s="13"/>
      <c r="AN196" s="13"/>
      <c r="AO196" s="13"/>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row>
    <row r="197" spans="1:112" ht="12.75" customHeight="1" x14ac:dyDescent="0.2">
      <c r="A197" s="20"/>
      <c r="B197" s="20"/>
      <c r="C197" s="20"/>
      <c r="D197" s="53"/>
      <c r="E197" s="53"/>
      <c r="F197" s="53"/>
      <c r="G197" s="77"/>
      <c r="H197" s="77"/>
      <c r="I197" s="54"/>
      <c r="J197" s="54"/>
      <c r="K197" s="54"/>
      <c r="L197" s="20"/>
      <c r="M197" s="20"/>
      <c r="N197" s="20"/>
      <c r="O197" s="20"/>
      <c r="P197" s="20"/>
      <c r="Q197" s="20"/>
      <c r="R197" s="20"/>
      <c r="S197" s="20"/>
      <c r="T197" s="76"/>
      <c r="U197" s="13"/>
      <c r="V197" s="13"/>
      <c r="W197" s="13"/>
      <c r="X197" s="13"/>
      <c r="Y197" s="13"/>
      <c r="Z197" s="13"/>
      <c r="AA197" s="13"/>
      <c r="AB197" s="13"/>
      <c r="AC197" s="13"/>
      <c r="AD197" s="13"/>
      <c r="AE197" s="13"/>
      <c r="AF197" s="13"/>
      <c r="AG197" s="13"/>
      <c r="AH197" s="13"/>
      <c r="AI197" s="13"/>
      <c r="AJ197" s="13"/>
      <c r="AK197" s="13"/>
      <c r="AL197" s="13"/>
      <c r="AM197" s="13"/>
      <c r="AN197" s="13"/>
      <c r="AO197" s="13"/>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row>
    <row r="198" spans="1:112" ht="12.75" customHeight="1" x14ac:dyDescent="0.2">
      <c r="A198" s="20"/>
      <c r="B198" s="20"/>
      <c r="C198" s="20"/>
      <c r="D198" s="53"/>
      <c r="E198" s="53"/>
      <c r="F198" s="53"/>
      <c r="G198" s="69"/>
      <c r="H198" s="69"/>
      <c r="I198" s="54"/>
      <c r="J198" s="54"/>
      <c r="K198" s="54"/>
      <c r="L198" s="20"/>
      <c r="M198" s="20"/>
      <c r="N198" s="20"/>
      <c r="O198" s="20"/>
      <c r="P198" s="18"/>
      <c r="Q198" s="20"/>
      <c r="R198" s="20"/>
      <c r="S198" s="20"/>
      <c r="T198" s="78"/>
      <c r="U198" s="13"/>
      <c r="V198" s="13"/>
      <c r="W198" s="13"/>
      <c r="X198" s="13"/>
      <c r="Y198" s="13"/>
      <c r="Z198" s="13"/>
      <c r="AA198" s="13"/>
      <c r="AB198" s="13"/>
      <c r="AC198" s="13"/>
      <c r="AD198" s="13"/>
      <c r="AE198" s="13"/>
      <c r="AF198" s="13"/>
      <c r="AG198" s="13"/>
      <c r="AH198" s="13"/>
      <c r="AI198" s="13"/>
      <c r="AJ198" s="13"/>
      <c r="AK198" s="13"/>
      <c r="AL198" s="13"/>
      <c r="AM198" s="13"/>
      <c r="AN198" s="13"/>
      <c r="AO198" s="13"/>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row>
    <row r="199" spans="1:112" ht="12.75" customHeight="1" x14ac:dyDescent="0.2">
      <c r="A199" s="20"/>
      <c r="B199" s="20"/>
      <c r="C199" s="20"/>
      <c r="D199" s="53"/>
      <c r="E199" s="53"/>
      <c r="F199" s="53"/>
      <c r="G199" s="69"/>
      <c r="H199" s="69"/>
      <c r="I199" s="54"/>
      <c r="J199" s="54"/>
      <c r="K199" s="54"/>
      <c r="L199" s="20"/>
      <c r="M199" s="20"/>
      <c r="N199" s="20"/>
      <c r="O199" s="20"/>
      <c r="P199" s="20"/>
      <c r="Q199" s="20"/>
      <c r="R199" s="20"/>
      <c r="S199" s="20"/>
      <c r="T199" s="78"/>
      <c r="U199" s="13"/>
      <c r="V199" s="13"/>
      <c r="W199" s="13"/>
      <c r="X199" s="13"/>
      <c r="Y199" s="13"/>
      <c r="Z199" s="13"/>
      <c r="AA199" s="13"/>
      <c r="AB199" s="13"/>
      <c r="AC199" s="13"/>
      <c r="AD199" s="13"/>
      <c r="AE199" s="13"/>
      <c r="AF199" s="13"/>
      <c r="AG199" s="13"/>
      <c r="AH199" s="13"/>
      <c r="AI199" s="13"/>
      <c r="AJ199" s="13"/>
      <c r="AK199" s="13"/>
      <c r="AL199" s="13"/>
      <c r="AM199" s="13"/>
      <c r="AN199" s="13"/>
      <c r="AO199" s="13"/>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row>
    <row r="200" spans="1:112" ht="12.75" customHeight="1" x14ac:dyDescent="0.2">
      <c r="A200" s="20"/>
      <c r="B200" s="20"/>
      <c r="C200" s="20"/>
      <c r="D200" s="53"/>
      <c r="E200" s="53"/>
      <c r="F200" s="53"/>
      <c r="G200" s="69"/>
      <c r="H200" s="69"/>
      <c r="I200" s="54"/>
      <c r="J200" s="54"/>
      <c r="K200" s="54"/>
      <c r="L200" s="20"/>
      <c r="M200" s="20"/>
      <c r="N200" s="20"/>
      <c r="O200" s="20"/>
      <c r="P200" s="20"/>
      <c r="Q200" s="20"/>
      <c r="R200" s="20"/>
      <c r="S200" s="18"/>
      <c r="T200" s="26"/>
      <c r="U200" s="13"/>
      <c r="V200" s="13"/>
      <c r="W200" s="13"/>
      <c r="X200" s="13"/>
      <c r="Y200" s="13"/>
      <c r="Z200" s="13"/>
      <c r="AA200" s="13"/>
      <c r="AB200" s="13"/>
      <c r="AC200" s="13"/>
      <c r="AD200" s="13"/>
      <c r="AE200" s="13"/>
      <c r="AF200" s="13"/>
      <c r="AG200" s="13"/>
      <c r="AH200" s="13"/>
      <c r="AI200" s="13"/>
      <c r="AJ200" s="13"/>
      <c r="AK200" s="13"/>
      <c r="AL200" s="13"/>
      <c r="AM200" s="13"/>
      <c r="AN200" s="13"/>
      <c r="AO200" s="13"/>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row>
    <row r="201" spans="1:112" ht="12.75" customHeight="1" x14ac:dyDescent="0.2">
      <c r="A201" s="20"/>
      <c r="B201" s="20"/>
      <c r="C201" s="20"/>
      <c r="D201" s="53"/>
      <c r="E201" s="53"/>
      <c r="F201" s="53"/>
      <c r="G201" s="69"/>
      <c r="H201" s="69"/>
      <c r="I201" s="54"/>
      <c r="J201" s="54"/>
      <c r="K201" s="54"/>
      <c r="L201" s="20"/>
      <c r="M201" s="20"/>
      <c r="N201" s="20"/>
      <c r="O201" s="20"/>
      <c r="P201" s="18"/>
      <c r="Q201" s="20"/>
      <c r="R201" s="20"/>
      <c r="S201" s="20"/>
      <c r="T201" s="26"/>
      <c r="U201" s="13"/>
      <c r="V201" s="13"/>
      <c r="W201" s="13"/>
      <c r="X201" s="13"/>
      <c r="Y201" s="13"/>
      <c r="Z201" s="13"/>
      <c r="AA201" s="13"/>
      <c r="AB201" s="13"/>
      <c r="AC201" s="13"/>
      <c r="AD201" s="13"/>
      <c r="AE201" s="13"/>
      <c r="AF201" s="13"/>
      <c r="AG201" s="13"/>
      <c r="AH201" s="13"/>
      <c r="AI201" s="13"/>
      <c r="AJ201" s="13"/>
      <c r="AK201" s="13"/>
      <c r="AL201" s="13"/>
      <c r="AM201" s="13"/>
      <c r="AN201" s="13"/>
      <c r="AO201" s="13"/>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row>
    <row r="202" spans="1:112" ht="12.75" customHeight="1" x14ac:dyDescent="0.2">
      <c r="A202" s="20"/>
      <c r="B202" s="20"/>
      <c r="C202" s="20"/>
      <c r="D202" s="53"/>
      <c r="E202" s="53"/>
      <c r="F202" s="53"/>
      <c r="G202" s="69"/>
      <c r="H202" s="69"/>
      <c r="I202" s="54"/>
      <c r="J202" s="54"/>
      <c r="K202" s="54"/>
      <c r="L202" s="20"/>
      <c r="M202" s="20"/>
      <c r="N202" s="20"/>
      <c r="O202" s="20"/>
      <c r="P202" s="20"/>
      <c r="Q202" s="20"/>
      <c r="R202" s="20"/>
      <c r="S202" s="20"/>
      <c r="T202" s="26"/>
      <c r="U202" s="13"/>
      <c r="V202" s="13"/>
      <c r="W202" s="13"/>
      <c r="X202" s="13"/>
      <c r="Y202" s="13"/>
      <c r="Z202" s="13"/>
      <c r="AA202" s="13"/>
      <c r="AB202" s="13"/>
      <c r="AC202" s="13"/>
      <c r="AD202" s="13"/>
      <c r="AE202" s="13"/>
      <c r="AF202" s="13"/>
      <c r="AG202" s="13"/>
      <c r="AH202" s="13"/>
      <c r="AI202" s="13"/>
      <c r="AJ202" s="13"/>
      <c r="AK202" s="13"/>
      <c r="AL202" s="13"/>
      <c r="AM202" s="13"/>
      <c r="AN202" s="13"/>
      <c r="AO202" s="13"/>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row>
    <row r="203" spans="1:112" ht="12.75" customHeight="1" x14ac:dyDescent="0.2">
      <c r="A203" s="20"/>
      <c r="B203" s="20"/>
      <c r="C203" s="20"/>
      <c r="D203" s="53"/>
      <c r="E203" s="53"/>
      <c r="F203" s="53"/>
      <c r="G203" s="69"/>
      <c r="H203" s="69"/>
      <c r="I203" s="54"/>
      <c r="J203" s="54"/>
      <c r="K203" s="54"/>
      <c r="L203" s="20"/>
      <c r="M203" s="20"/>
      <c r="N203" s="20"/>
      <c r="O203" s="20"/>
      <c r="P203" s="20"/>
      <c r="Q203" s="20"/>
      <c r="R203" s="20"/>
      <c r="S203" s="20"/>
      <c r="T203" s="26"/>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row>
    <row r="204" spans="1:112" ht="12.75" customHeight="1" x14ac:dyDescent="0.2">
      <c r="A204" s="20"/>
      <c r="B204" s="20"/>
      <c r="C204" s="20"/>
      <c r="D204" s="53"/>
      <c r="E204" s="53"/>
      <c r="F204" s="53"/>
      <c r="G204" s="69"/>
      <c r="H204" s="69"/>
      <c r="I204" s="54"/>
      <c r="J204" s="54"/>
      <c r="K204" s="54"/>
      <c r="L204" s="20"/>
      <c r="M204" s="20"/>
      <c r="N204" s="20"/>
      <c r="O204" s="20"/>
      <c r="P204" s="53"/>
      <c r="Q204" s="20"/>
      <c r="R204" s="20"/>
      <c r="S204" s="20"/>
      <c r="T204" s="26"/>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row>
    <row r="205" spans="1:112" ht="12.75" customHeight="1" x14ac:dyDescent="0.2">
      <c r="A205" s="20"/>
      <c r="B205" s="20"/>
      <c r="C205" s="20"/>
      <c r="D205" s="53"/>
      <c r="E205" s="53"/>
      <c r="F205" s="119"/>
      <c r="G205" s="142"/>
      <c r="H205" s="120"/>
      <c r="I205" s="142"/>
      <c r="J205" s="121"/>
      <c r="K205" s="517"/>
      <c r="L205" s="517"/>
      <c r="M205" s="20"/>
      <c r="N205" s="20"/>
      <c r="O205" s="20"/>
      <c r="P205" s="20"/>
      <c r="Q205" s="20"/>
      <c r="R205" s="20"/>
      <c r="S205" s="20"/>
      <c r="T205" s="26"/>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row>
    <row r="206" spans="1:112" ht="12.75" customHeight="1" x14ac:dyDescent="0.2">
      <c r="A206" s="11"/>
      <c r="B206" s="20"/>
      <c r="C206" s="20"/>
      <c r="D206" s="53"/>
      <c r="E206" s="53"/>
      <c r="F206" s="53"/>
      <c r="G206" s="69"/>
      <c r="H206" s="69"/>
      <c r="I206" s="54"/>
      <c r="J206" s="54"/>
      <c r="K206" s="54"/>
      <c r="L206" s="20"/>
      <c r="M206" s="20"/>
      <c r="N206" s="20"/>
      <c r="O206" s="20"/>
      <c r="P206" s="20"/>
      <c r="Q206" s="20"/>
      <c r="R206" s="20"/>
      <c r="S206" s="20"/>
      <c r="T206" s="26"/>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row>
    <row r="207" spans="1:112" ht="12.75" customHeight="1" x14ac:dyDescent="0.2">
      <c r="A207" s="106" t="s">
        <v>281</v>
      </c>
      <c r="B207" s="20"/>
      <c r="C207" s="20"/>
      <c r="D207" s="53"/>
      <c r="E207" s="53"/>
      <c r="F207" s="53"/>
      <c r="G207" s="69"/>
      <c r="H207" s="69"/>
      <c r="I207" s="54"/>
      <c r="J207" s="54"/>
      <c r="K207" s="54"/>
      <c r="L207" s="20"/>
      <c r="M207" s="20"/>
      <c r="N207" s="20"/>
      <c r="O207" s="20"/>
      <c r="P207" s="20"/>
      <c r="Q207" s="20"/>
      <c r="R207" s="20"/>
      <c r="S207" s="20"/>
      <c r="T207" s="26"/>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row>
    <row r="208" spans="1:112" ht="12.75" customHeight="1" x14ac:dyDescent="0.2">
      <c r="A208" s="106" t="s">
        <v>282</v>
      </c>
      <c r="B208" s="20"/>
      <c r="C208" s="20"/>
      <c r="D208" s="53"/>
      <c r="E208" s="53"/>
      <c r="F208" s="53"/>
      <c r="G208" s="69"/>
      <c r="H208" s="69"/>
      <c r="I208" s="54"/>
      <c r="J208" s="54"/>
      <c r="K208" s="54"/>
      <c r="L208" s="20"/>
      <c r="M208" s="20"/>
      <c r="N208" s="20"/>
      <c r="O208" s="20"/>
      <c r="P208" s="20"/>
      <c r="Q208" s="20"/>
      <c r="R208" s="20"/>
      <c r="S208" s="20"/>
      <c r="T208" s="26"/>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row>
    <row r="209" spans="1:175" ht="12.75" customHeight="1" x14ac:dyDescent="0.2">
      <c r="A209" s="20"/>
      <c r="B209" s="20"/>
      <c r="C209" s="20"/>
      <c r="D209" s="53"/>
      <c r="E209" s="53"/>
      <c r="F209" s="53"/>
      <c r="G209" s="69"/>
      <c r="H209" s="69"/>
      <c r="I209" s="54"/>
      <c r="J209" s="54"/>
      <c r="K209" s="54"/>
      <c r="L209" s="20"/>
      <c r="M209" s="20"/>
      <c r="N209" s="20"/>
      <c r="O209" s="20"/>
      <c r="P209" s="20"/>
      <c r="Q209" s="20"/>
      <c r="R209" s="20"/>
      <c r="S209" s="20"/>
      <c r="T209" s="26"/>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row>
    <row r="210" spans="1:175" s="147" customFormat="1" ht="12.75" customHeight="1" x14ac:dyDescent="0.25">
      <c r="A210" s="20"/>
      <c r="B210" s="20"/>
      <c r="C210" s="20"/>
      <c r="D210" s="20"/>
      <c r="E210" s="20"/>
      <c r="F210" s="20"/>
      <c r="G210" s="20"/>
      <c r="H210" s="20"/>
      <c r="I210" s="20"/>
      <c r="J210" s="20"/>
      <c r="K210" s="20"/>
      <c r="L210" s="20"/>
      <c r="M210" s="20"/>
      <c r="N210" s="20"/>
      <c r="O210" s="20"/>
      <c r="P210" s="20"/>
      <c r="Q210" s="20"/>
      <c r="R210" s="20"/>
      <c r="S210" s="20"/>
      <c r="T210" s="26"/>
      <c r="U210" s="204"/>
      <c r="V210" s="204"/>
      <c r="W210" s="204"/>
      <c r="X210" s="204"/>
      <c r="Y210" s="204"/>
      <c r="Z210" s="204"/>
      <c r="AA210" s="204"/>
      <c r="AB210" s="204"/>
      <c r="AC210" s="204"/>
      <c r="AD210" s="204"/>
      <c r="AE210" s="204"/>
      <c r="AF210" s="204"/>
      <c r="AG210" s="204"/>
      <c r="AH210" s="204"/>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5"/>
      <c r="BD210" s="205"/>
      <c r="BE210" s="205"/>
      <c r="BF210" s="205"/>
      <c r="BG210" s="205"/>
      <c r="BH210" s="205"/>
      <c r="BI210" s="205"/>
      <c r="BJ210" s="205"/>
      <c r="BK210" s="205"/>
      <c r="BL210" s="205"/>
      <c r="BM210" s="205"/>
      <c r="BN210" s="205"/>
      <c r="BO210" s="205"/>
      <c r="BP210" s="205"/>
      <c r="BQ210" s="205"/>
      <c r="BR210" s="205"/>
      <c r="BS210" s="205"/>
      <c r="BT210" s="205"/>
      <c r="BU210" s="205"/>
      <c r="BV210" s="205"/>
      <c r="BW210" s="205"/>
      <c r="BX210" s="205"/>
      <c r="BY210" s="205"/>
      <c r="BZ210" s="205"/>
      <c r="CA210" s="205"/>
      <c r="CB210" s="205"/>
      <c r="CC210" s="205"/>
      <c r="CD210" s="205"/>
      <c r="CE210" s="205"/>
      <c r="CF210" s="205"/>
      <c r="CG210" s="205"/>
      <c r="CH210" s="205"/>
      <c r="CI210" s="205"/>
      <c r="CJ210" s="205"/>
      <c r="CK210" s="205"/>
      <c r="CL210" s="205"/>
      <c r="CM210" s="205"/>
      <c r="CN210" s="205"/>
      <c r="CO210" s="205"/>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205"/>
      <c r="DL210" s="205"/>
      <c r="DM210" s="205"/>
      <c r="DN210" s="20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row>
    <row r="211" spans="1:175" s="147" customFormat="1" ht="12.75" customHeight="1" x14ac:dyDescent="0.25">
      <c r="A211" s="20"/>
      <c r="B211" s="20"/>
      <c r="C211" s="20"/>
      <c r="D211" s="20"/>
      <c r="E211" s="20"/>
      <c r="F211" s="20"/>
      <c r="G211" s="20"/>
      <c r="H211" s="20"/>
      <c r="I211" s="20"/>
      <c r="J211" s="20"/>
      <c r="K211" s="20"/>
      <c r="L211" s="20"/>
      <c r="M211" s="20"/>
      <c r="N211" s="20"/>
      <c r="O211" s="20"/>
      <c r="P211" s="20"/>
      <c r="Q211" s="20"/>
      <c r="R211" s="20"/>
      <c r="S211" s="20"/>
      <c r="T211" s="26"/>
      <c r="U211" s="204"/>
      <c r="V211" s="204"/>
      <c r="W211" s="204"/>
      <c r="X211" s="204"/>
      <c r="Y211" s="204"/>
      <c r="Z211" s="204"/>
      <c r="AA211" s="204"/>
      <c r="AB211" s="204"/>
      <c r="AC211" s="204"/>
      <c r="AD211" s="204"/>
      <c r="AE211" s="204"/>
      <c r="AF211" s="204"/>
      <c r="AG211" s="204"/>
      <c r="AH211" s="204"/>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5"/>
      <c r="BD211" s="205"/>
      <c r="BE211" s="205"/>
      <c r="BF211" s="205"/>
      <c r="BG211" s="205"/>
      <c r="BH211" s="205"/>
      <c r="BI211" s="205"/>
      <c r="BJ211" s="205"/>
      <c r="BK211" s="205"/>
      <c r="BL211" s="205"/>
      <c r="BM211" s="205"/>
      <c r="BN211" s="205"/>
      <c r="BO211" s="205"/>
      <c r="BP211" s="205"/>
      <c r="BQ211" s="205"/>
      <c r="BR211" s="205"/>
      <c r="BS211" s="205"/>
      <c r="BT211" s="205"/>
      <c r="BU211" s="205"/>
      <c r="BV211" s="205"/>
      <c r="BW211" s="205"/>
      <c r="BX211" s="205"/>
      <c r="BY211" s="205"/>
      <c r="BZ211" s="205"/>
      <c r="CA211" s="205"/>
      <c r="CB211" s="205"/>
      <c r="CC211" s="205"/>
      <c r="CD211" s="205"/>
      <c r="CE211" s="205"/>
      <c r="CF211" s="205"/>
      <c r="CG211" s="205"/>
      <c r="CH211" s="205"/>
      <c r="CI211" s="205"/>
      <c r="CJ211" s="205"/>
      <c r="CK211" s="205"/>
      <c r="CL211" s="205"/>
      <c r="CM211" s="205"/>
      <c r="CN211" s="205"/>
      <c r="CO211" s="205"/>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205"/>
      <c r="DL211" s="205"/>
      <c r="DM211" s="205"/>
      <c r="DN211" s="20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row>
    <row r="212" spans="1:175" ht="12.75" customHeight="1" x14ac:dyDescent="0.2">
      <c r="A212" s="20"/>
      <c r="B212" s="20"/>
      <c r="C212" s="20"/>
      <c r="D212" s="20"/>
      <c r="E212" s="20"/>
      <c r="F212" s="20"/>
      <c r="G212" s="20"/>
      <c r="H212" s="20"/>
      <c r="I212" s="20"/>
      <c r="J212" s="20"/>
      <c r="K212" s="20"/>
      <c r="L212" s="20"/>
      <c r="M212" s="20"/>
      <c r="N212" s="20"/>
      <c r="O212" s="20"/>
      <c r="P212" s="20"/>
      <c r="Q212" s="20"/>
      <c r="R212" s="20"/>
      <c r="S212" s="20"/>
      <c r="T212" s="26"/>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row>
    <row r="213" spans="1:175" ht="12.75" customHeight="1" x14ac:dyDescent="0.2">
      <c r="A213" s="20"/>
      <c r="B213" s="20"/>
      <c r="C213" s="20"/>
      <c r="D213" s="20"/>
      <c r="E213" s="20"/>
      <c r="F213" s="20"/>
      <c r="G213" s="20"/>
      <c r="H213" s="20"/>
      <c r="I213" s="20"/>
      <c r="J213" s="20"/>
      <c r="K213" s="20"/>
      <c r="L213" s="20"/>
      <c r="M213" s="20"/>
      <c r="N213" s="20"/>
      <c r="O213" s="20"/>
      <c r="P213" s="20"/>
      <c r="Q213" s="20"/>
      <c r="R213" s="20"/>
      <c r="S213" s="20"/>
      <c r="T213" s="26"/>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row>
    <row r="214" spans="1:175" ht="12.75" customHeight="1" x14ac:dyDescent="0.2">
      <c r="A214" s="20"/>
      <c r="B214" s="20"/>
      <c r="C214" s="20"/>
      <c r="D214" s="20"/>
      <c r="E214" s="20"/>
      <c r="F214" s="20"/>
      <c r="G214" s="20"/>
      <c r="H214" s="20"/>
      <c r="I214" s="20"/>
      <c r="J214" s="20"/>
      <c r="K214" s="20"/>
      <c r="L214" s="20"/>
      <c r="M214" s="20"/>
      <c r="N214" s="20"/>
      <c r="O214" s="20"/>
      <c r="P214" s="20"/>
      <c r="Q214" s="20"/>
      <c r="R214" s="20"/>
      <c r="S214" s="20"/>
      <c r="T214" s="26"/>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row>
    <row r="215" spans="1:175" ht="12.75" customHeight="1" x14ac:dyDescent="0.3">
      <c r="A215" s="20"/>
      <c r="B215" s="20"/>
      <c r="C215" s="20"/>
      <c r="D215" s="20"/>
      <c r="E215" s="20"/>
      <c r="F215" s="20"/>
      <c r="G215" s="20"/>
      <c r="H215" s="20"/>
      <c r="I215" s="20"/>
      <c r="J215" s="20"/>
      <c r="K215" s="20"/>
      <c r="L215" s="20"/>
      <c r="M215" s="20"/>
      <c r="N215" s="20"/>
      <c r="O215" s="20"/>
      <c r="P215" s="20"/>
      <c r="Q215" s="20"/>
      <c r="R215" s="20"/>
      <c r="S215" s="20"/>
      <c r="T215" s="26"/>
      <c r="U215" s="13"/>
      <c r="V215" s="235"/>
      <c r="W215" s="235"/>
      <c r="X215" s="235"/>
      <c r="Y215" s="235"/>
      <c r="Z215" s="235"/>
      <c r="AA215" s="235"/>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row>
    <row r="216" spans="1:175" ht="12.75" customHeight="1" x14ac:dyDescent="0.3">
      <c r="A216" s="20"/>
      <c r="B216" s="20"/>
      <c r="C216" s="20"/>
      <c r="D216" s="20"/>
      <c r="E216" s="20"/>
      <c r="F216" s="20"/>
      <c r="G216" s="20"/>
      <c r="H216" s="20"/>
      <c r="I216" s="20"/>
      <c r="J216" s="20"/>
      <c r="K216" s="20"/>
      <c r="L216" s="20"/>
      <c r="M216" s="20"/>
      <c r="N216" s="20"/>
      <c r="O216" s="20"/>
      <c r="P216" s="20"/>
      <c r="Q216" s="20"/>
      <c r="R216" s="20"/>
      <c r="S216" s="20"/>
      <c r="T216" s="26"/>
      <c r="U216" s="13"/>
      <c r="V216" s="235"/>
      <c r="W216" s="235"/>
      <c r="X216" s="235"/>
      <c r="Y216" s="13"/>
      <c r="Z216" s="237"/>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row>
    <row r="217" spans="1:175" ht="12.75" customHeight="1" x14ac:dyDescent="0.3">
      <c r="A217" s="20"/>
      <c r="B217" s="20"/>
      <c r="C217" s="20"/>
      <c r="D217" s="20"/>
      <c r="E217" s="20"/>
      <c r="F217" s="20"/>
      <c r="G217" s="20"/>
      <c r="H217" s="20"/>
      <c r="I217" s="20"/>
      <c r="J217" s="20"/>
      <c r="K217" s="20"/>
      <c r="L217" s="20"/>
      <c r="M217" s="20"/>
      <c r="N217" s="20"/>
      <c r="O217" s="20"/>
      <c r="P217" s="20"/>
      <c r="Q217" s="20"/>
      <c r="R217" s="20"/>
      <c r="S217" s="20"/>
      <c r="T217" s="26"/>
      <c r="U217" s="13"/>
      <c r="V217" s="235"/>
      <c r="W217" s="235"/>
      <c r="X217" s="235"/>
      <c r="Y217" s="13"/>
      <c r="Z217" s="238"/>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row>
    <row r="218" spans="1:175" ht="12.75" customHeight="1" x14ac:dyDescent="0.3">
      <c r="A218" s="20"/>
      <c r="B218" s="20"/>
      <c r="C218" s="20"/>
      <c r="D218" s="20"/>
      <c r="E218" s="20"/>
      <c r="F218" s="20"/>
      <c r="G218" s="11"/>
      <c r="H218" s="32"/>
      <c r="I218" s="32"/>
      <c r="J218" s="32"/>
      <c r="K218" s="32"/>
      <c r="L218" s="32"/>
      <c r="M218" s="32"/>
      <c r="N218" s="32"/>
      <c r="O218" s="32"/>
      <c r="P218" s="32"/>
      <c r="Q218" s="32"/>
      <c r="R218" s="32"/>
      <c r="S218" s="32"/>
      <c r="T218" s="79"/>
      <c r="U218" s="13"/>
      <c r="V218" s="235"/>
      <c r="W218" s="235"/>
      <c r="X218" s="235"/>
      <c r="Y218" s="13"/>
      <c r="Z218" s="237"/>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row>
    <row r="219" spans="1:175" ht="12.75" customHeight="1" x14ac:dyDescent="0.3">
      <c r="A219" s="20"/>
      <c r="B219" s="20"/>
      <c r="C219" s="20"/>
      <c r="D219" s="20"/>
      <c r="E219" s="20"/>
      <c r="F219" s="20"/>
      <c r="G219" s="11"/>
      <c r="H219" s="32"/>
      <c r="I219" s="32"/>
      <c r="J219" s="32"/>
      <c r="K219" s="32"/>
      <c r="L219" s="32"/>
      <c r="M219" s="32"/>
      <c r="N219" s="32"/>
      <c r="O219" s="32"/>
      <c r="P219" s="32"/>
      <c r="Q219" s="32"/>
      <c r="R219" s="32"/>
      <c r="S219" s="32"/>
      <c r="T219" s="79"/>
      <c r="U219" s="13"/>
      <c r="V219" s="235"/>
      <c r="W219" s="235"/>
      <c r="X219" s="235"/>
      <c r="Y219" s="13"/>
      <c r="Z219" s="237"/>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row>
    <row r="220" spans="1:175" ht="12.75" customHeight="1" x14ac:dyDescent="0.3">
      <c r="A220" s="20"/>
      <c r="B220" s="20"/>
      <c r="C220" s="20"/>
      <c r="D220" s="20"/>
      <c r="E220" s="20"/>
      <c r="F220" s="20"/>
      <c r="G220" s="11"/>
      <c r="H220" s="32"/>
      <c r="I220" s="32"/>
      <c r="J220" s="32"/>
      <c r="K220" s="32"/>
      <c r="L220" s="32"/>
      <c r="M220" s="32"/>
      <c r="N220" s="32"/>
      <c r="O220" s="32"/>
      <c r="P220" s="32"/>
      <c r="Q220" s="32"/>
      <c r="R220" s="32"/>
      <c r="S220" s="32"/>
      <c r="T220" s="79"/>
      <c r="U220" s="13"/>
      <c r="V220" s="235"/>
      <c r="W220" s="235"/>
      <c r="X220" s="235"/>
      <c r="Y220" s="13"/>
      <c r="Z220" s="237"/>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row>
    <row r="221" spans="1:175" ht="12.75" customHeight="1" x14ac:dyDescent="0.3">
      <c r="A221" s="22"/>
      <c r="B221" s="22"/>
      <c r="C221" s="22"/>
      <c r="D221" s="51"/>
      <c r="E221" s="51"/>
      <c r="F221" s="518"/>
      <c r="G221" s="518"/>
      <c r="H221" s="123"/>
      <c r="I221" s="142"/>
      <c r="J221" s="124"/>
      <c r="K221" s="517"/>
      <c r="L221" s="517"/>
      <c r="M221" s="80"/>
      <c r="N221" s="20"/>
      <c r="O221" s="20"/>
      <c r="P221" s="20"/>
      <c r="Q221" s="20"/>
      <c r="R221" s="20"/>
      <c r="S221" s="20"/>
      <c r="T221" s="26"/>
      <c r="U221" s="13"/>
      <c r="V221" s="235"/>
      <c r="W221" s="235"/>
      <c r="X221" s="235"/>
      <c r="Y221" s="13"/>
      <c r="Z221" s="237"/>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row>
    <row r="222" spans="1:175" ht="12.75" customHeight="1" x14ac:dyDescent="0.3">
      <c r="A222" s="20"/>
      <c r="B222" s="20"/>
      <c r="C222" s="20"/>
      <c r="D222" s="20"/>
      <c r="E222" s="20"/>
      <c r="F222" s="20"/>
      <c r="G222" s="20"/>
      <c r="H222" s="81"/>
      <c r="I222" s="81"/>
      <c r="J222" s="81"/>
      <c r="K222" s="81"/>
      <c r="L222" s="81"/>
      <c r="M222" s="81"/>
      <c r="N222" s="20"/>
      <c r="O222" s="20"/>
      <c r="P222" s="20"/>
      <c r="Q222" s="20"/>
      <c r="R222" s="20"/>
      <c r="S222" s="20"/>
      <c r="T222" s="26"/>
      <c r="U222" s="13"/>
      <c r="V222" s="235"/>
      <c r="W222" s="235"/>
      <c r="X222" s="235"/>
      <c r="Y222" s="13"/>
      <c r="Z222" s="237"/>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row>
    <row r="223" spans="1:175" ht="12.75" customHeight="1" x14ac:dyDescent="0.3">
      <c r="A223" s="20"/>
      <c r="B223" s="20"/>
      <c r="C223" s="20"/>
      <c r="D223" s="20"/>
      <c r="E223" s="20"/>
      <c r="F223" s="20"/>
      <c r="G223" s="11"/>
      <c r="H223" s="81"/>
      <c r="I223" s="81"/>
      <c r="J223" s="81"/>
      <c r="K223" s="81"/>
      <c r="L223" s="81"/>
      <c r="M223" s="81"/>
      <c r="N223" s="20"/>
      <c r="O223" s="20"/>
      <c r="P223" s="20"/>
      <c r="Q223" s="20"/>
      <c r="R223" s="20"/>
      <c r="S223" s="20"/>
      <c r="T223" s="26"/>
      <c r="U223" s="13"/>
      <c r="V223" s="235"/>
      <c r="W223" s="235"/>
      <c r="X223" s="235"/>
      <c r="Y223" s="13"/>
      <c r="Z223" s="237"/>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row>
    <row r="224" spans="1:175" ht="18" x14ac:dyDescent="0.3">
      <c r="A224" s="20"/>
      <c r="B224" s="32" t="s">
        <v>271</v>
      </c>
      <c r="C224" s="20"/>
      <c r="D224" s="20"/>
      <c r="E224" s="20"/>
      <c r="F224" s="20"/>
      <c r="G224" s="11"/>
      <c r="H224" s="20"/>
      <c r="I224" s="20"/>
      <c r="J224" s="20"/>
      <c r="K224" s="20"/>
      <c r="L224" s="20"/>
      <c r="M224" s="20"/>
      <c r="N224" s="20"/>
      <c r="O224" s="20"/>
      <c r="P224" s="20"/>
      <c r="Q224" s="20"/>
      <c r="R224" s="20"/>
      <c r="S224" s="20"/>
      <c r="T224" s="26"/>
      <c r="U224" s="13"/>
      <c r="V224" s="235"/>
      <c r="W224" s="235"/>
      <c r="X224" s="235"/>
      <c r="Y224" s="13"/>
      <c r="Z224" s="237"/>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row>
    <row r="225" spans="1:112" ht="12.75" customHeight="1" x14ac:dyDescent="0.3">
      <c r="A225" s="20"/>
      <c r="B225" s="74" t="s">
        <v>219</v>
      </c>
      <c r="C225" s="20"/>
      <c r="D225" s="20"/>
      <c r="E225" s="20"/>
      <c r="F225" s="20"/>
      <c r="G225" s="20"/>
      <c r="H225" s="11"/>
      <c r="I225" s="261">
        <f>Relevé!M66</f>
        <v>0</v>
      </c>
      <c r="J225" s="63" t="s">
        <v>220</v>
      </c>
      <c r="K225" s="11"/>
      <c r="L225" s="82">
        <f>I225*$H$283/100</f>
        <v>0</v>
      </c>
      <c r="M225" s="63" t="s">
        <v>221</v>
      </c>
      <c r="N225" s="20"/>
      <c r="O225" s="20"/>
      <c r="P225" s="20"/>
      <c r="Q225" s="20"/>
      <c r="R225" s="20"/>
      <c r="S225" s="20"/>
      <c r="T225" s="26"/>
      <c r="U225" s="13"/>
      <c r="V225" s="235"/>
      <c r="W225" s="235"/>
      <c r="X225" s="235"/>
      <c r="Y225" s="13"/>
      <c r="Z225" s="237"/>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row>
    <row r="226" spans="1:112" ht="12.75" customHeight="1" x14ac:dyDescent="0.3">
      <c r="A226" s="20"/>
      <c r="B226" s="74" t="s">
        <v>222</v>
      </c>
      <c r="C226" s="20"/>
      <c r="D226" s="20"/>
      <c r="E226" s="20"/>
      <c r="F226" s="20"/>
      <c r="G226" s="20"/>
      <c r="H226" s="20"/>
      <c r="I226" s="260">
        <f>Relevé!N66</f>
        <v>0</v>
      </c>
      <c r="J226" s="63" t="s">
        <v>216</v>
      </c>
      <c r="K226" s="63">
        <f>I226*$H$285/100</f>
        <v>0</v>
      </c>
      <c r="L226" s="63" t="s">
        <v>221</v>
      </c>
      <c r="M226" s="20"/>
      <c r="N226" s="20"/>
      <c r="O226" s="20"/>
      <c r="P226" s="20"/>
      <c r="Q226" s="20"/>
      <c r="R226" s="20"/>
      <c r="S226" s="20"/>
      <c r="T226" s="26"/>
      <c r="U226" s="13"/>
      <c r="V226" s="235"/>
      <c r="W226" s="235"/>
      <c r="X226" s="235"/>
      <c r="Y226" s="13"/>
      <c r="Z226" s="237"/>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row>
    <row r="227" spans="1:112" ht="18.75" x14ac:dyDescent="0.3">
      <c r="A227" s="20"/>
      <c r="B227" s="74" t="s">
        <v>223</v>
      </c>
      <c r="C227" s="20"/>
      <c r="D227" s="20"/>
      <c r="E227" s="20"/>
      <c r="F227" s="20"/>
      <c r="G227" s="11"/>
      <c r="H227" s="259">
        <v>400</v>
      </c>
      <c r="I227" s="83" t="s">
        <v>224</v>
      </c>
      <c r="J227" s="20"/>
      <c r="K227" s="20"/>
      <c r="L227" s="20"/>
      <c r="M227" s="20"/>
      <c r="N227" s="20"/>
      <c r="O227" s="20"/>
      <c r="P227" s="20"/>
      <c r="Q227" s="20"/>
      <c r="R227" s="20"/>
      <c r="S227" s="20"/>
      <c r="T227" s="26"/>
      <c r="U227" s="13"/>
      <c r="V227" s="235"/>
      <c r="W227" s="235"/>
      <c r="X227" s="235"/>
      <c r="Y227" s="13"/>
      <c r="Z227" s="237"/>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row>
    <row r="228" spans="1:112" ht="12.75" customHeight="1" x14ac:dyDescent="0.3">
      <c r="A228" s="20"/>
      <c r="B228" s="74" t="s">
        <v>225</v>
      </c>
      <c r="C228" s="20"/>
      <c r="D228" s="20"/>
      <c r="E228" s="20"/>
      <c r="F228" s="20"/>
      <c r="G228" s="11"/>
      <c r="H228" s="516">
        <f>$Z$245+1</f>
        <v>21</v>
      </c>
      <c r="I228" s="516"/>
      <c r="J228" s="20"/>
      <c r="K228" s="20"/>
      <c r="L228" s="20"/>
      <c r="M228" s="20"/>
      <c r="N228" s="20"/>
      <c r="O228" s="20"/>
      <c r="P228" s="20"/>
      <c r="Q228" s="20"/>
      <c r="R228" s="20"/>
      <c r="S228" s="20"/>
      <c r="T228" s="26"/>
      <c r="U228" s="13"/>
      <c r="V228" s="235"/>
      <c r="W228" s="235"/>
      <c r="X228" s="235"/>
      <c r="Y228" s="13"/>
      <c r="Z228" s="237"/>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row>
    <row r="229" spans="1:112" ht="12.75" customHeight="1" x14ac:dyDescent="0.3">
      <c r="A229" s="20"/>
      <c r="B229" s="11"/>
      <c r="C229" s="20"/>
      <c r="D229" s="20"/>
      <c r="E229" s="20"/>
      <c r="F229" s="20"/>
      <c r="G229" s="11"/>
      <c r="H229" s="20"/>
      <c r="I229" s="20"/>
      <c r="J229" s="20"/>
      <c r="K229" s="20"/>
      <c r="L229" s="20"/>
      <c r="M229" s="20"/>
      <c r="N229" s="20"/>
      <c r="O229" s="20"/>
      <c r="P229" s="20"/>
      <c r="Q229" s="20"/>
      <c r="R229" s="20"/>
      <c r="S229" s="20"/>
      <c r="T229" s="26"/>
      <c r="U229" s="13"/>
      <c r="V229" s="235"/>
      <c r="W229" s="235"/>
      <c r="X229" s="235"/>
      <c r="Y229" s="13"/>
      <c r="Z229" s="237"/>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row>
    <row r="230" spans="1:112" ht="12.75" customHeight="1" x14ac:dyDescent="0.3">
      <c r="A230" s="84" t="s">
        <v>226</v>
      </c>
      <c r="B230" s="11"/>
      <c r="C230" s="20"/>
      <c r="D230" s="20"/>
      <c r="E230" s="20"/>
      <c r="F230" s="20"/>
      <c r="G230" s="11"/>
      <c r="H230" s="20"/>
      <c r="I230" s="20"/>
      <c r="J230" s="20"/>
      <c r="K230" s="20"/>
      <c r="L230" s="20"/>
      <c r="M230" s="20"/>
      <c r="N230" s="20"/>
      <c r="O230" s="244">
        <v>0.08</v>
      </c>
      <c r="P230" s="83" t="s">
        <v>227</v>
      </c>
      <c r="Q230" s="20"/>
      <c r="R230" s="20"/>
      <c r="S230" s="20"/>
      <c r="T230" s="26"/>
      <c r="U230" s="13"/>
      <c r="V230" s="235"/>
      <c r="W230" s="235"/>
      <c r="X230" s="235"/>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row>
    <row r="231" spans="1:112" ht="12.75" customHeight="1" x14ac:dyDescent="0.3">
      <c r="A231" s="20"/>
      <c r="B231" s="11"/>
      <c r="C231" s="20"/>
      <c r="D231" s="20"/>
      <c r="E231" s="20"/>
      <c r="F231" s="20"/>
      <c r="G231" s="11"/>
      <c r="H231" s="20"/>
      <c r="I231" s="20"/>
      <c r="J231" s="20"/>
      <c r="K231" s="20"/>
      <c r="L231" s="20"/>
      <c r="M231" s="20"/>
      <c r="N231" s="20"/>
      <c r="O231" s="20"/>
      <c r="P231" s="20"/>
      <c r="Q231" s="20"/>
      <c r="R231" s="20"/>
      <c r="S231" s="20"/>
      <c r="T231" s="26"/>
      <c r="U231" s="13"/>
      <c r="V231" s="235"/>
      <c r="W231" s="235"/>
      <c r="X231" s="235"/>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row>
    <row r="232" spans="1:112" ht="12.75" customHeight="1" x14ac:dyDescent="0.3">
      <c r="A232" s="20"/>
      <c r="B232" s="11"/>
      <c r="C232" s="20"/>
      <c r="D232" s="20"/>
      <c r="E232" s="20"/>
      <c r="F232" s="20"/>
      <c r="G232" s="11"/>
      <c r="H232" s="20"/>
      <c r="I232" s="20"/>
      <c r="J232" s="20"/>
      <c r="K232" s="20"/>
      <c r="L232" s="20"/>
      <c r="M232" s="20"/>
      <c r="N232" s="20"/>
      <c r="O232" s="20"/>
      <c r="P232" s="20"/>
      <c r="Q232" s="20"/>
      <c r="R232" s="20"/>
      <c r="S232" s="20"/>
      <c r="T232" s="26"/>
      <c r="U232" s="13"/>
      <c r="V232" s="235"/>
      <c r="W232" s="235"/>
      <c r="X232" s="235"/>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row>
    <row r="233" spans="1:112" ht="12.75" customHeight="1" x14ac:dyDescent="0.3">
      <c r="A233" s="20"/>
      <c r="B233" s="11"/>
      <c r="C233" s="20"/>
      <c r="D233" s="20"/>
      <c r="E233" s="20"/>
      <c r="F233" s="20"/>
      <c r="G233" s="11"/>
      <c r="H233" s="20"/>
      <c r="I233" s="20"/>
      <c r="J233" s="20"/>
      <c r="K233" s="20"/>
      <c r="L233" s="20"/>
      <c r="M233" s="20"/>
      <c r="N233" s="20"/>
      <c r="O233" s="20"/>
      <c r="P233" s="20"/>
      <c r="Q233" s="20"/>
      <c r="R233" s="20"/>
      <c r="S233" s="20"/>
      <c r="T233" s="26"/>
      <c r="U233" s="13"/>
      <c r="V233" s="235"/>
      <c r="W233" s="235"/>
      <c r="X233" s="235"/>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row>
    <row r="234" spans="1:112" ht="12.75" customHeight="1" x14ac:dyDescent="0.3">
      <c r="A234" s="20"/>
      <c r="B234" s="11"/>
      <c r="C234" s="20"/>
      <c r="D234" s="20"/>
      <c r="E234" s="20"/>
      <c r="F234" s="20"/>
      <c r="G234" s="11"/>
      <c r="H234" s="20"/>
      <c r="I234" s="20"/>
      <c r="J234" s="20"/>
      <c r="K234" s="20"/>
      <c r="L234" s="20"/>
      <c r="M234" s="20"/>
      <c r="N234" s="20"/>
      <c r="O234" s="20"/>
      <c r="P234" s="20"/>
      <c r="Q234" s="20"/>
      <c r="R234" s="20"/>
      <c r="S234" s="20"/>
      <c r="T234" s="26"/>
      <c r="U234" s="13"/>
      <c r="V234" s="235"/>
      <c r="W234" s="235"/>
      <c r="X234" s="235"/>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row>
    <row r="235" spans="1:112" ht="12.75" customHeight="1" x14ac:dyDescent="0.3">
      <c r="A235" s="20"/>
      <c r="B235" s="11"/>
      <c r="C235" s="20"/>
      <c r="D235" s="20"/>
      <c r="E235" s="20"/>
      <c r="F235" s="20"/>
      <c r="G235" s="11"/>
      <c r="H235" s="20"/>
      <c r="I235" s="20"/>
      <c r="J235" s="20"/>
      <c r="K235" s="20"/>
      <c r="L235" s="20"/>
      <c r="M235" s="20"/>
      <c r="N235" s="20"/>
      <c r="O235" s="20"/>
      <c r="P235" s="20"/>
      <c r="Q235" s="20"/>
      <c r="R235" s="20"/>
      <c r="S235" s="20"/>
      <c r="T235" s="26"/>
      <c r="U235" s="13"/>
      <c r="V235" s="235"/>
      <c r="W235" s="235"/>
      <c r="X235" s="235"/>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row>
    <row r="236" spans="1:112" ht="12.75" customHeight="1" x14ac:dyDescent="0.3">
      <c r="A236" s="20"/>
      <c r="B236" s="11"/>
      <c r="C236" s="20"/>
      <c r="D236" s="20"/>
      <c r="E236" s="20"/>
      <c r="F236" s="20"/>
      <c r="G236" s="11"/>
      <c r="H236" s="20"/>
      <c r="I236" s="20"/>
      <c r="J236" s="20"/>
      <c r="K236" s="20"/>
      <c r="L236" s="20"/>
      <c r="M236" s="20"/>
      <c r="N236" s="20"/>
      <c r="O236" s="20"/>
      <c r="P236" s="20"/>
      <c r="Q236" s="20"/>
      <c r="R236" s="20"/>
      <c r="S236" s="20"/>
      <c r="T236" s="26"/>
      <c r="U236" s="13"/>
      <c r="V236" s="235"/>
      <c r="W236" s="235"/>
      <c r="X236" s="235"/>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row>
    <row r="237" spans="1:112" ht="12.75" customHeight="1" x14ac:dyDescent="0.3">
      <c r="A237" s="20"/>
      <c r="B237" s="11"/>
      <c r="C237" s="20"/>
      <c r="D237" s="20"/>
      <c r="E237" s="20"/>
      <c r="F237" s="20"/>
      <c r="G237" s="11"/>
      <c r="H237" s="20"/>
      <c r="I237" s="20"/>
      <c r="J237" s="20"/>
      <c r="K237" s="20"/>
      <c r="L237" s="20"/>
      <c r="M237" s="20"/>
      <c r="N237" s="20"/>
      <c r="O237" s="20"/>
      <c r="P237" s="20"/>
      <c r="Q237" s="20"/>
      <c r="R237" s="20"/>
      <c r="S237" s="20"/>
      <c r="T237" s="26"/>
      <c r="U237" s="13"/>
      <c r="V237" s="235"/>
      <c r="W237" s="235"/>
      <c r="X237" s="235"/>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row>
    <row r="238" spans="1:112" ht="12.75" customHeight="1" x14ac:dyDescent="0.3">
      <c r="A238" s="20"/>
      <c r="B238" s="11"/>
      <c r="C238" s="20"/>
      <c r="D238" s="20"/>
      <c r="E238" s="20"/>
      <c r="F238" s="20"/>
      <c r="G238" s="11"/>
      <c r="H238" s="20"/>
      <c r="I238" s="20"/>
      <c r="J238" s="20"/>
      <c r="K238" s="20"/>
      <c r="L238" s="20"/>
      <c r="M238" s="20"/>
      <c r="N238" s="20"/>
      <c r="O238" s="20"/>
      <c r="P238" s="20"/>
      <c r="Q238" s="20"/>
      <c r="R238" s="20"/>
      <c r="S238" s="20"/>
      <c r="T238" s="26"/>
      <c r="U238" s="13"/>
      <c r="V238" s="235"/>
      <c r="W238" s="235"/>
      <c r="X238" s="235"/>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row>
    <row r="239" spans="1:112" ht="12.75" customHeight="1" x14ac:dyDescent="0.3">
      <c r="A239" s="20"/>
      <c r="B239" s="11"/>
      <c r="C239" s="20"/>
      <c r="D239" s="20"/>
      <c r="E239" s="20"/>
      <c r="F239" s="20"/>
      <c r="G239" s="11"/>
      <c r="H239" s="20"/>
      <c r="I239" s="20"/>
      <c r="J239" s="20"/>
      <c r="K239" s="20"/>
      <c r="L239" s="20"/>
      <c r="M239" s="20"/>
      <c r="N239" s="20"/>
      <c r="O239" s="20"/>
      <c r="P239" s="20"/>
      <c r="Q239" s="20"/>
      <c r="R239" s="20"/>
      <c r="S239" s="20"/>
      <c r="T239" s="26"/>
      <c r="U239" s="13"/>
      <c r="V239" s="235"/>
      <c r="W239" s="235"/>
      <c r="X239" s="235"/>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row>
    <row r="240" spans="1:112" ht="12.75" customHeight="1" x14ac:dyDescent="0.3">
      <c r="A240" s="20"/>
      <c r="B240" s="11"/>
      <c r="C240" s="20"/>
      <c r="D240" s="20"/>
      <c r="E240" s="20"/>
      <c r="F240" s="20"/>
      <c r="G240" s="11"/>
      <c r="H240" s="20"/>
      <c r="I240" s="20"/>
      <c r="J240" s="20"/>
      <c r="K240" s="20"/>
      <c r="L240" s="20"/>
      <c r="M240" s="20"/>
      <c r="N240" s="20"/>
      <c r="O240" s="20"/>
      <c r="P240" s="20"/>
      <c r="Q240" s="20"/>
      <c r="R240" s="20"/>
      <c r="S240" s="20"/>
      <c r="T240" s="26"/>
      <c r="U240" s="13"/>
      <c r="V240" s="235"/>
      <c r="W240" s="235"/>
      <c r="X240" s="235"/>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row>
    <row r="241" spans="1:112" ht="12.75" customHeight="1" x14ac:dyDescent="0.3">
      <c r="A241" s="20"/>
      <c r="B241" s="11"/>
      <c r="C241" s="20"/>
      <c r="D241" s="20"/>
      <c r="E241" s="20"/>
      <c r="F241" s="20"/>
      <c r="G241" s="11"/>
      <c r="H241" s="20"/>
      <c r="I241" s="20"/>
      <c r="J241" s="20"/>
      <c r="K241" s="20"/>
      <c r="L241" s="20"/>
      <c r="M241" s="20"/>
      <c r="N241" s="20"/>
      <c r="O241" s="20"/>
      <c r="P241" s="20"/>
      <c r="Q241" s="20"/>
      <c r="R241" s="20"/>
      <c r="S241" s="20"/>
      <c r="T241" s="26"/>
      <c r="U241" s="13"/>
      <c r="V241" s="235"/>
      <c r="W241" s="235"/>
      <c r="X241" s="235"/>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row>
    <row r="242" spans="1:112" ht="12.75" customHeight="1" x14ac:dyDescent="0.3">
      <c r="A242" s="20"/>
      <c r="B242" s="11"/>
      <c r="C242" s="20"/>
      <c r="D242" s="20"/>
      <c r="E242" s="20"/>
      <c r="F242" s="20"/>
      <c r="G242" s="11"/>
      <c r="H242" s="20"/>
      <c r="I242" s="20"/>
      <c r="J242" s="20"/>
      <c r="K242" s="20"/>
      <c r="L242" s="20"/>
      <c r="M242" s="20"/>
      <c r="N242" s="20"/>
      <c r="O242" s="20"/>
      <c r="P242" s="20"/>
      <c r="Q242" s="20"/>
      <c r="R242" s="20"/>
      <c r="S242" s="20"/>
      <c r="T242" s="26"/>
      <c r="U242" s="13"/>
      <c r="V242" s="235"/>
      <c r="W242" s="235"/>
      <c r="X242" s="235"/>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row>
    <row r="243" spans="1:112" ht="12.75" customHeight="1" x14ac:dyDescent="0.3">
      <c r="A243" s="20"/>
      <c r="B243" s="11"/>
      <c r="C243" s="20"/>
      <c r="D243" s="20"/>
      <c r="E243" s="20"/>
      <c r="F243" s="20"/>
      <c r="G243" s="11"/>
      <c r="H243" s="20"/>
      <c r="I243" s="20"/>
      <c r="J243" s="20"/>
      <c r="K243" s="20"/>
      <c r="L243" s="20"/>
      <c r="M243" s="20"/>
      <c r="N243" s="20"/>
      <c r="O243" s="20"/>
      <c r="P243" s="20"/>
      <c r="Q243" s="20"/>
      <c r="R243" s="20"/>
      <c r="S243" s="20"/>
      <c r="T243" s="26"/>
      <c r="U243" s="13"/>
      <c r="V243" s="235"/>
      <c r="W243" s="235"/>
      <c r="X243" s="235"/>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row>
    <row r="244" spans="1:112" ht="12.75" customHeight="1" x14ac:dyDescent="0.3">
      <c r="A244" s="20"/>
      <c r="B244" s="11"/>
      <c r="C244" s="20"/>
      <c r="D244" s="20"/>
      <c r="E244" s="20"/>
      <c r="F244" s="20"/>
      <c r="G244" s="11"/>
      <c r="H244" s="20"/>
      <c r="I244" s="20"/>
      <c r="J244" s="20"/>
      <c r="K244" s="20"/>
      <c r="L244" s="20"/>
      <c r="M244" s="20"/>
      <c r="N244" s="20"/>
      <c r="O244" s="20"/>
      <c r="P244" s="20"/>
      <c r="Q244" s="20"/>
      <c r="R244" s="20"/>
      <c r="S244" s="20"/>
      <c r="T244" s="26"/>
      <c r="U244" s="13"/>
      <c r="V244" s="236"/>
      <c r="W244" s="236" t="s">
        <v>270</v>
      </c>
      <c r="X244" s="236" t="s">
        <v>269</v>
      </c>
      <c r="Y244" s="236"/>
      <c r="Z244" s="239"/>
      <c r="AA244" s="236"/>
      <c r="AB244" s="236"/>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row>
    <row r="245" spans="1:112" ht="12.75" customHeight="1" x14ac:dyDescent="0.3">
      <c r="A245" s="20"/>
      <c r="B245" s="11"/>
      <c r="C245" s="20"/>
      <c r="D245" s="20"/>
      <c r="E245" s="20"/>
      <c r="F245" s="20"/>
      <c r="G245" s="11"/>
      <c r="H245" s="20"/>
      <c r="I245" s="20"/>
      <c r="J245" s="20"/>
      <c r="K245" s="20"/>
      <c r="L245" s="20"/>
      <c r="M245" s="20"/>
      <c r="N245" s="20"/>
      <c r="O245" s="20"/>
      <c r="P245" s="20"/>
      <c r="Q245" s="20"/>
      <c r="R245" s="20"/>
      <c r="S245" s="20"/>
      <c r="T245" s="26"/>
      <c r="U245" s="13"/>
      <c r="V245" s="236">
        <v>1</v>
      </c>
      <c r="W245" s="240">
        <f>$H$227+$K$226</f>
        <v>400</v>
      </c>
      <c r="X245" s="241">
        <f>$L$225</f>
        <v>0</v>
      </c>
      <c r="Y245" s="236" t="str">
        <f>IF(X245&gt;W245,"VRAI","FAUX")</f>
        <v>FAUX</v>
      </c>
      <c r="Z245" s="236">
        <f>LOOKUP("FAUX",Y245:Y264,V245:V264)</f>
        <v>20</v>
      </c>
      <c r="AA245" s="236"/>
      <c r="AB245" s="236"/>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row>
    <row r="246" spans="1:112" ht="12.75" customHeight="1" x14ac:dyDescent="0.3">
      <c r="A246" s="20"/>
      <c r="B246" s="11"/>
      <c r="C246" s="20"/>
      <c r="D246" s="20"/>
      <c r="E246" s="20"/>
      <c r="F246" s="20"/>
      <c r="G246" s="11"/>
      <c r="H246" s="20"/>
      <c r="I246" s="20"/>
      <c r="J246" s="20"/>
      <c r="K246" s="20"/>
      <c r="L246" s="20"/>
      <c r="M246" s="20"/>
      <c r="N246" s="20"/>
      <c r="O246" s="20"/>
      <c r="P246" s="20"/>
      <c r="Q246" s="20"/>
      <c r="R246" s="20"/>
      <c r="S246" s="20"/>
      <c r="T246" s="26"/>
      <c r="U246" s="13"/>
      <c r="V246" s="236">
        <v>2</v>
      </c>
      <c r="W246" s="236">
        <f>W245+$K$226*(1+$O$230)</f>
        <v>400</v>
      </c>
      <c r="X246" s="236">
        <f t="shared" ref="X246:X264" si="0">$L$225+X245*(1+$O$230)</f>
        <v>0</v>
      </c>
      <c r="Y246" s="236" t="str">
        <f t="shared" ref="Y246:Y264" si="1">IF(X246&gt;W246,"VRAI","FAUX")</f>
        <v>FAUX</v>
      </c>
      <c r="Z246" s="236"/>
      <c r="AA246" s="236"/>
      <c r="AB246" s="236"/>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row>
    <row r="247" spans="1:112" ht="12.75" customHeight="1" x14ac:dyDescent="0.3">
      <c r="A247" s="20"/>
      <c r="B247" s="11"/>
      <c r="C247" s="20"/>
      <c r="D247" s="20"/>
      <c r="E247" s="20"/>
      <c r="F247" s="20"/>
      <c r="G247" s="11"/>
      <c r="H247" s="20"/>
      <c r="I247" s="20"/>
      <c r="J247" s="20"/>
      <c r="K247" s="20"/>
      <c r="L247" s="20"/>
      <c r="M247" s="20"/>
      <c r="N247" s="20"/>
      <c r="O247" s="20"/>
      <c r="P247" s="20"/>
      <c r="Q247" s="20"/>
      <c r="R247" s="20"/>
      <c r="S247" s="20"/>
      <c r="T247" s="26"/>
      <c r="U247" s="13"/>
      <c r="V247" s="236">
        <v>3</v>
      </c>
      <c r="W247" s="236">
        <f t="shared" ref="W247:W264" si="2">W246+$K$226*(1+$O$230)</f>
        <v>400</v>
      </c>
      <c r="X247" s="236">
        <f t="shared" si="0"/>
        <v>0</v>
      </c>
      <c r="Y247" s="236" t="str">
        <f t="shared" si="1"/>
        <v>FAUX</v>
      </c>
      <c r="Z247" s="236"/>
      <c r="AA247" s="236"/>
      <c r="AB247" s="236"/>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row>
    <row r="248" spans="1:112" ht="12.75" customHeight="1" x14ac:dyDescent="0.3">
      <c r="A248" s="20"/>
      <c r="B248" s="11"/>
      <c r="C248" s="20"/>
      <c r="D248" s="20"/>
      <c r="E248" s="20"/>
      <c r="F248" s="20"/>
      <c r="G248" s="11"/>
      <c r="H248" s="20"/>
      <c r="I248" s="20"/>
      <c r="J248" s="20"/>
      <c r="K248" s="20"/>
      <c r="L248" s="20"/>
      <c r="M248" s="20"/>
      <c r="N248" s="20"/>
      <c r="O248" s="20"/>
      <c r="P248" s="20"/>
      <c r="Q248" s="20"/>
      <c r="R248" s="20"/>
      <c r="S248" s="20"/>
      <c r="T248" s="26"/>
      <c r="U248" s="13"/>
      <c r="V248" s="236">
        <v>4</v>
      </c>
      <c r="W248" s="236">
        <f t="shared" si="2"/>
        <v>400</v>
      </c>
      <c r="X248" s="236">
        <f t="shared" si="0"/>
        <v>0</v>
      </c>
      <c r="Y248" s="236" t="str">
        <f t="shared" si="1"/>
        <v>FAUX</v>
      </c>
      <c r="Z248" s="236"/>
      <c r="AA248" s="236"/>
      <c r="AB248" s="236"/>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row>
    <row r="249" spans="1:112" ht="12.75" customHeight="1" x14ac:dyDescent="0.3">
      <c r="A249" s="20"/>
      <c r="B249" s="11"/>
      <c r="C249" s="20"/>
      <c r="D249" s="20"/>
      <c r="E249" s="20"/>
      <c r="F249" s="20"/>
      <c r="G249" s="11"/>
      <c r="H249" s="20"/>
      <c r="I249" s="20"/>
      <c r="J249" s="20"/>
      <c r="K249" s="20"/>
      <c r="L249" s="20"/>
      <c r="M249" s="20"/>
      <c r="N249" s="20"/>
      <c r="O249" s="20"/>
      <c r="P249" s="20"/>
      <c r="Q249" s="20"/>
      <c r="R249" s="20"/>
      <c r="S249" s="20"/>
      <c r="T249" s="26"/>
      <c r="U249" s="242"/>
      <c r="V249" s="236">
        <v>5</v>
      </c>
      <c r="W249" s="236">
        <f t="shared" si="2"/>
        <v>400</v>
      </c>
      <c r="X249" s="236">
        <f t="shared" si="0"/>
        <v>0</v>
      </c>
      <c r="Y249" s="236" t="str">
        <f t="shared" si="1"/>
        <v>FAUX</v>
      </c>
      <c r="Z249" s="236"/>
      <c r="AA249" s="236"/>
      <c r="AB249" s="236"/>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row>
    <row r="250" spans="1:112" ht="12.75" customHeight="1" x14ac:dyDescent="0.3">
      <c r="A250" s="487" t="s">
        <v>258</v>
      </c>
      <c r="B250" s="487"/>
      <c r="C250" s="487"/>
      <c r="D250" s="487"/>
      <c r="E250" s="487"/>
      <c r="F250" s="487"/>
      <c r="G250" s="487"/>
      <c r="H250" s="487"/>
      <c r="I250" s="487"/>
      <c r="J250" s="487"/>
      <c r="K250" s="487"/>
      <c r="L250" s="487"/>
      <c r="M250" s="487"/>
      <c r="N250" s="487"/>
      <c r="O250" s="487"/>
      <c r="P250" s="487"/>
      <c r="Q250" s="487"/>
      <c r="R250" s="487"/>
      <c r="S250" s="487"/>
      <c r="T250" s="487"/>
      <c r="U250" s="13"/>
      <c r="V250" s="236">
        <v>6</v>
      </c>
      <c r="W250" s="236">
        <f t="shared" si="2"/>
        <v>400</v>
      </c>
      <c r="X250" s="236">
        <f t="shared" si="0"/>
        <v>0</v>
      </c>
      <c r="Y250" s="236" t="str">
        <f t="shared" si="1"/>
        <v>FAUX</v>
      </c>
      <c r="Z250" s="236"/>
      <c r="AA250" s="236"/>
      <c r="AB250" s="236"/>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row>
    <row r="251" spans="1:112" ht="12.75" customHeight="1" x14ac:dyDescent="0.3">
      <c r="A251" s="487"/>
      <c r="B251" s="487"/>
      <c r="C251" s="487"/>
      <c r="D251" s="487"/>
      <c r="E251" s="487"/>
      <c r="F251" s="487"/>
      <c r="G251" s="487"/>
      <c r="H251" s="487"/>
      <c r="I251" s="487"/>
      <c r="J251" s="487"/>
      <c r="K251" s="487"/>
      <c r="L251" s="487"/>
      <c r="M251" s="487"/>
      <c r="N251" s="487"/>
      <c r="O251" s="487"/>
      <c r="P251" s="487"/>
      <c r="Q251" s="487"/>
      <c r="R251" s="487"/>
      <c r="S251" s="487"/>
      <c r="T251" s="487"/>
      <c r="U251" s="13"/>
      <c r="V251" s="236">
        <v>7</v>
      </c>
      <c r="W251" s="236">
        <f t="shared" si="2"/>
        <v>400</v>
      </c>
      <c r="X251" s="236">
        <f t="shared" si="0"/>
        <v>0</v>
      </c>
      <c r="Y251" s="236" t="str">
        <f t="shared" si="1"/>
        <v>FAUX</v>
      </c>
      <c r="Z251" s="236"/>
      <c r="AA251" s="236"/>
      <c r="AB251" s="236"/>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row>
    <row r="252" spans="1:112" ht="12.75" customHeight="1" x14ac:dyDescent="0.3">
      <c r="A252" s="20"/>
      <c r="B252" s="11"/>
      <c r="C252" s="20"/>
      <c r="D252" s="20"/>
      <c r="E252" s="20"/>
      <c r="F252" s="20"/>
      <c r="G252" s="11"/>
      <c r="H252" s="20"/>
      <c r="I252" s="20"/>
      <c r="J252" s="20"/>
      <c r="K252" s="20"/>
      <c r="L252" s="20"/>
      <c r="M252" s="20"/>
      <c r="N252" s="20"/>
      <c r="O252" s="20"/>
      <c r="P252" s="20"/>
      <c r="Q252" s="20"/>
      <c r="R252" s="20"/>
      <c r="S252" s="20"/>
      <c r="T252" s="26"/>
      <c r="U252" s="13"/>
      <c r="V252" s="236">
        <v>8</v>
      </c>
      <c r="W252" s="236">
        <f t="shared" si="2"/>
        <v>400</v>
      </c>
      <c r="X252" s="236">
        <f t="shared" si="0"/>
        <v>0</v>
      </c>
      <c r="Y252" s="236" t="str">
        <f t="shared" si="1"/>
        <v>FAUX</v>
      </c>
      <c r="Z252" s="236"/>
      <c r="AA252" s="236"/>
      <c r="AB252" s="236"/>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row>
    <row r="253" spans="1:112" ht="12.75" customHeight="1" x14ac:dyDescent="0.3">
      <c r="A253" s="20"/>
      <c r="B253" s="11"/>
      <c r="C253" s="20"/>
      <c r="D253" s="20"/>
      <c r="E253" s="20"/>
      <c r="F253" s="20"/>
      <c r="G253" s="11"/>
      <c r="H253" s="20"/>
      <c r="I253" s="20"/>
      <c r="J253" s="20"/>
      <c r="K253" s="20"/>
      <c r="L253" s="20"/>
      <c r="M253" s="20"/>
      <c r="N253" s="20"/>
      <c r="O253" s="20"/>
      <c r="P253" s="20"/>
      <c r="Q253" s="20"/>
      <c r="R253" s="20"/>
      <c r="S253" s="20"/>
      <c r="T253" s="26"/>
      <c r="U253" s="13"/>
      <c r="V253" s="236">
        <v>9</v>
      </c>
      <c r="W253" s="236">
        <f t="shared" si="2"/>
        <v>400</v>
      </c>
      <c r="X253" s="236">
        <f t="shared" si="0"/>
        <v>0</v>
      </c>
      <c r="Y253" s="236" t="str">
        <f t="shared" si="1"/>
        <v>FAUX</v>
      </c>
      <c r="Z253" s="236"/>
      <c r="AA253" s="236"/>
      <c r="AB253" s="236"/>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row>
    <row r="254" spans="1:112" ht="12.75" customHeight="1" x14ac:dyDescent="0.3">
      <c r="A254" s="20"/>
      <c r="B254" s="11"/>
      <c r="C254" s="20"/>
      <c r="D254" s="20"/>
      <c r="E254" s="20"/>
      <c r="F254" s="20"/>
      <c r="G254" s="11"/>
      <c r="H254" s="20"/>
      <c r="I254" s="20"/>
      <c r="J254" s="20"/>
      <c r="K254" s="20"/>
      <c r="L254" s="20"/>
      <c r="M254" s="20"/>
      <c r="N254" s="20"/>
      <c r="O254" s="20"/>
      <c r="P254" s="20"/>
      <c r="Q254" s="20"/>
      <c r="R254" s="20"/>
      <c r="S254" s="20"/>
      <c r="T254" s="26"/>
      <c r="U254" s="13"/>
      <c r="V254" s="236">
        <v>10</v>
      </c>
      <c r="W254" s="236">
        <f t="shared" si="2"/>
        <v>400</v>
      </c>
      <c r="X254" s="236">
        <f t="shared" si="0"/>
        <v>0</v>
      </c>
      <c r="Y254" s="236" t="str">
        <f t="shared" si="1"/>
        <v>FAUX</v>
      </c>
      <c r="Z254" s="236"/>
      <c r="AA254" s="236"/>
      <c r="AB254" s="236"/>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row>
    <row r="255" spans="1:112" ht="12.75" customHeight="1" x14ac:dyDescent="0.3">
      <c r="A255" s="20"/>
      <c r="B255" s="11"/>
      <c r="C255" s="20"/>
      <c r="D255" s="20"/>
      <c r="E255" s="20"/>
      <c r="F255" s="20"/>
      <c r="G255" s="11"/>
      <c r="H255" s="20"/>
      <c r="I255" s="20"/>
      <c r="J255" s="20"/>
      <c r="K255" s="20"/>
      <c r="L255" s="20"/>
      <c r="M255" s="20"/>
      <c r="N255" s="20"/>
      <c r="O255" s="20"/>
      <c r="P255" s="20"/>
      <c r="Q255" s="20"/>
      <c r="R255" s="20"/>
      <c r="S255" s="20"/>
      <c r="T255" s="26"/>
      <c r="U255" s="13"/>
      <c r="V255" s="236">
        <v>11</v>
      </c>
      <c r="W255" s="236">
        <f t="shared" si="2"/>
        <v>400</v>
      </c>
      <c r="X255" s="236">
        <f t="shared" si="0"/>
        <v>0</v>
      </c>
      <c r="Y255" s="236" t="str">
        <f t="shared" si="1"/>
        <v>FAUX</v>
      </c>
      <c r="Z255" s="236"/>
      <c r="AA255" s="236"/>
      <c r="AB255" s="236"/>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row>
    <row r="256" spans="1:112" ht="12.75" customHeight="1" x14ac:dyDescent="0.3">
      <c r="A256" s="20"/>
      <c r="B256" s="11"/>
      <c r="C256" s="20"/>
      <c r="D256" s="20"/>
      <c r="E256" s="20"/>
      <c r="F256" s="20"/>
      <c r="G256" s="11"/>
      <c r="H256" s="20"/>
      <c r="I256" s="20"/>
      <c r="J256" s="20"/>
      <c r="K256" s="20"/>
      <c r="L256" s="20"/>
      <c r="M256" s="20"/>
      <c r="N256" s="20"/>
      <c r="O256" s="20"/>
      <c r="P256" s="20"/>
      <c r="Q256" s="20"/>
      <c r="R256" s="20"/>
      <c r="S256" s="20"/>
      <c r="T256" s="26"/>
      <c r="U256" s="13"/>
      <c r="V256" s="236">
        <v>12</v>
      </c>
      <c r="W256" s="236">
        <f t="shared" si="2"/>
        <v>400</v>
      </c>
      <c r="X256" s="236">
        <f t="shared" si="0"/>
        <v>0</v>
      </c>
      <c r="Y256" s="236" t="str">
        <f t="shared" si="1"/>
        <v>FAUX</v>
      </c>
      <c r="Z256" s="236"/>
      <c r="AA256" s="236"/>
      <c r="AB256" s="236"/>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row>
    <row r="257" spans="1:112" ht="12.75" customHeight="1" x14ac:dyDescent="0.3">
      <c r="A257" s="20"/>
      <c r="B257" s="11"/>
      <c r="C257" s="20"/>
      <c r="D257" s="20"/>
      <c r="E257" s="20"/>
      <c r="F257" s="20"/>
      <c r="G257" s="11"/>
      <c r="H257" s="20"/>
      <c r="I257" s="20"/>
      <c r="J257" s="20"/>
      <c r="K257" s="20"/>
      <c r="L257" s="20"/>
      <c r="M257" s="20"/>
      <c r="N257" s="20"/>
      <c r="O257" s="20"/>
      <c r="P257" s="20"/>
      <c r="Q257" s="20"/>
      <c r="R257" s="20"/>
      <c r="S257" s="20"/>
      <c r="T257" s="26"/>
      <c r="U257" s="13"/>
      <c r="V257" s="236">
        <v>13</v>
      </c>
      <c r="W257" s="236">
        <f t="shared" si="2"/>
        <v>400</v>
      </c>
      <c r="X257" s="236">
        <f t="shared" si="0"/>
        <v>0</v>
      </c>
      <c r="Y257" s="236" t="str">
        <f t="shared" si="1"/>
        <v>FAUX</v>
      </c>
      <c r="Z257" s="236"/>
      <c r="AA257" s="236"/>
      <c r="AB257" s="236"/>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row>
    <row r="258" spans="1:112" ht="12.75" customHeight="1" x14ac:dyDescent="0.3">
      <c r="A258" s="20"/>
      <c r="B258" s="11"/>
      <c r="C258" s="20"/>
      <c r="D258" s="20"/>
      <c r="E258" s="20"/>
      <c r="F258" s="20"/>
      <c r="G258" s="11"/>
      <c r="H258" s="20"/>
      <c r="I258" s="20"/>
      <c r="J258" s="20"/>
      <c r="K258" s="20"/>
      <c r="L258" s="20"/>
      <c r="M258" s="20"/>
      <c r="N258" s="20"/>
      <c r="O258" s="20"/>
      <c r="P258" s="20"/>
      <c r="Q258" s="20"/>
      <c r="R258" s="20"/>
      <c r="S258" s="20"/>
      <c r="T258" s="26"/>
      <c r="U258" s="13"/>
      <c r="V258" s="236">
        <v>14</v>
      </c>
      <c r="W258" s="236">
        <f t="shared" si="2"/>
        <v>400</v>
      </c>
      <c r="X258" s="236">
        <f t="shared" si="0"/>
        <v>0</v>
      </c>
      <c r="Y258" s="236" t="str">
        <f t="shared" si="1"/>
        <v>FAUX</v>
      </c>
      <c r="Z258" s="236"/>
      <c r="AA258" s="236"/>
      <c r="AB258" s="236"/>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row>
    <row r="259" spans="1:112" ht="12.75" customHeight="1" x14ac:dyDescent="0.3">
      <c r="A259" s="20"/>
      <c r="B259" s="11"/>
      <c r="C259" s="20"/>
      <c r="D259" s="20"/>
      <c r="E259" s="20"/>
      <c r="F259" s="20"/>
      <c r="G259" s="11"/>
      <c r="H259" s="20"/>
      <c r="I259" s="20"/>
      <c r="J259" s="20"/>
      <c r="K259" s="20"/>
      <c r="L259" s="20"/>
      <c r="M259" s="20"/>
      <c r="N259" s="20"/>
      <c r="O259" s="20"/>
      <c r="P259" s="20"/>
      <c r="Q259" s="20"/>
      <c r="R259" s="20"/>
      <c r="S259" s="20"/>
      <c r="T259" s="26"/>
      <c r="U259" s="13"/>
      <c r="V259" s="236">
        <v>15</v>
      </c>
      <c r="W259" s="236">
        <f t="shared" si="2"/>
        <v>400</v>
      </c>
      <c r="X259" s="236">
        <f t="shared" si="0"/>
        <v>0</v>
      </c>
      <c r="Y259" s="236" t="str">
        <f t="shared" si="1"/>
        <v>FAUX</v>
      </c>
      <c r="Z259" s="236"/>
      <c r="AA259" s="236"/>
      <c r="AB259" s="236"/>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row>
    <row r="260" spans="1:112" ht="12.75" customHeight="1" x14ac:dyDescent="0.3">
      <c r="A260" s="20"/>
      <c r="B260" s="11"/>
      <c r="C260" s="20"/>
      <c r="D260" s="20"/>
      <c r="E260" s="20"/>
      <c r="F260" s="20"/>
      <c r="G260" s="11"/>
      <c r="H260" s="20"/>
      <c r="I260" s="20"/>
      <c r="J260" s="20"/>
      <c r="K260" s="20"/>
      <c r="L260" s="20"/>
      <c r="M260" s="20"/>
      <c r="N260" s="20"/>
      <c r="O260" s="20"/>
      <c r="P260" s="20"/>
      <c r="Q260" s="20"/>
      <c r="R260" s="20"/>
      <c r="S260" s="20"/>
      <c r="T260" s="26"/>
      <c r="U260" s="13"/>
      <c r="V260" s="236">
        <v>16</v>
      </c>
      <c r="W260" s="236">
        <f t="shared" si="2"/>
        <v>400</v>
      </c>
      <c r="X260" s="236">
        <f t="shared" si="0"/>
        <v>0</v>
      </c>
      <c r="Y260" s="236" t="str">
        <f t="shared" si="1"/>
        <v>FAUX</v>
      </c>
      <c r="Z260" s="236"/>
      <c r="AA260" s="236"/>
      <c r="AB260" s="236"/>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row>
    <row r="261" spans="1:112" ht="12.75" customHeight="1" x14ac:dyDescent="0.3">
      <c r="A261" s="20"/>
      <c r="B261" s="11"/>
      <c r="C261" s="20"/>
      <c r="D261" s="20"/>
      <c r="E261" s="20"/>
      <c r="F261" s="20"/>
      <c r="G261" s="11"/>
      <c r="H261" s="20"/>
      <c r="I261" s="20"/>
      <c r="J261" s="20"/>
      <c r="K261" s="20"/>
      <c r="L261" s="20"/>
      <c r="M261" s="20"/>
      <c r="N261" s="20"/>
      <c r="O261" s="20"/>
      <c r="P261" s="20"/>
      <c r="Q261" s="20"/>
      <c r="R261" s="20"/>
      <c r="S261" s="20"/>
      <c r="T261" s="26"/>
      <c r="U261" s="13"/>
      <c r="V261" s="236">
        <v>17</v>
      </c>
      <c r="W261" s="236">
        <f t="shared" si="2"/>
        <v>400</v>
      </c>
      <c r="X261" s="236">
        <f t="shared" si="0"/>
        <v>0</v>
      </c>
      <c r="Y261" s="236" t="str">
        <f t="shared" si="1"/>
        <v>FAUX</v>
      </c>
      <c r="Z261" s="236"/>
      <c r="AA261" s="236"/>
      <c r="AB261" s="236"/>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row>
    <row r="262" spans="1:112" ht="12.75" customHeight="1" x14ac:dyDescent="0.3">
      <c r="A262" s="20"/>
      <c r="B262" s="11"/>
      <c r="C262" s="20"/>
      <c r="D262" s="20"/>
      <c r="E262" s="20"/>
      <c r="F262" s="20"/>
      <c r="G262" s="11"/>
      <c r="H262" s="20"/>
      <c r="I262" s="20"/>
      <c r="J262" s="20"/>
      <c r="K262" s="20"/>
      <c r="L262" s="20"/>
      <c r="M262" s="20"/>
      <c r="N262" s="20"/>
      <c r="O262" s="20"/>
      <c r="P262" s="20"/>
      <c r="Q262" s="20"/>
      <c r="R262" s="20"/>
      <c r="S262" s="20"/>
      <c r="T262" s="26"/>
      <c r="U262" s="13"/>
      <c r="V262" s="236">
        <v>18</v>
      </c>
      <c r="W262" s="236">
        <f t="shared" si="2"/>
        <v>400</v>
      </c>
      <c r="X262" s="236">
        <f t="shared" si="0"/>
        <v>0</v>
      </c>
      <c r="Y262" s="236" t="str">
        <f t="shared" si="1"/>
        <v>FAUX</v>
      </c>
      <c r="Z262" s="236"/>
      <c r="AA262" s="236"/>
      <c r="AB262" s="236"/>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row>
    <row r="263" spans="1:112" ht="12.75" customHeight="1" x14ac:dyDescent="0.3">
      <c r="A263" s="20"/>
      <c r="B263" s="11"/>
      <c r="C263" s="20"/>
      <c r="D263" s="20"/>
      <c r="E263" s="20"/>
      <c r="F263" s="20"/>
      <c r="G263" s="11"/>
      <c r="H263" s="20"/>
      <c r="I263" s="20"/>
      <c r="J263" s="20"/>
      <c r="K263" s="20"/>
      <c r="L263" s="20"/>
      <c r="M263" s="20"/>
      <c r="N263" s="20"/>
      <c r="O263" s="20"/>
      <c r="P263" s="20"/>
      <c r="Q263" s="20"/>
      <c r="R263" s="20"/>
      <c r="S263" s="20"/>
      <c r="T263" s="26"/>
      <c r="U263" s="13"/>
      <c r="V263" s="236">
        <v>19</v>
      </c>
      <c r="W263" s="236">
        <f t="shared" si="2"/>
        <v>400</v>
      </c>
      <c r="X263" s="236">
        <f t="shared" si="0"/>
        <v>0</v>
      </c>
      <c r="Y263" s="236" t="str">
        <f t="shared" si="1"/>
        <v>FAUX</v>
      </c>
      <c r="Z263" s="236"/>
      <c r="AA263" s="236"/>
      <c r="AB263" s="236"/>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row>
    <row r="264" spans="1:112" ht="12.75" customHeight="1" x14ac:dyDescent="0.3">
      <c r="A264" s="20"/>
      <c r="B264" s="11"/>
      <c r="C264" s="20"/>
      <c r="D264" s="20"/>
      <c r="E264" s="11"/>
      <c r="F264" s="11"/>
      <c r="G264" s="11"/>
      <c r="H264" s="11"/>
      <c r="I264" s="11"/>
      <c r="J264" s="11"/>
      <c r="K264" s="11"/>
      <c r="L264" s="11"/>
      <c r="M264" s="11"/>
      <c r="N264" s="11"/>
      <c r="O264" s="11"/>
      <c r="P264" s="11"/>
      <c r="Q264" s="11"/>
      <c r="R264" s="11"/>
      <c r="S264" s="11"/>
      <c r="T264" s="26"/>
      <c r="U264" s="13"/>
      <c r="V264" s="236">
        <v>20</v>
      </c>
      <c r="W264" s="236">
        <f t="shared" si="2"/>
        <v>400</v>
      </c>
      <c r="X264" s="236">
        <f t="shared" si="0"/>
        <v>0</v>
      </c>
      <c r="Y264" s="236" t="str">
        <f t="shared" si="1"/>
        <v>FAUX</v>
      </c>
      <c r="Z264" s="236"/>
      <c r="AA264" s="236"/>
      <c r="AB264" s="236"/>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row>
    <row r="265" spans="1:112" ht="12.75" customHeight="1" x14ac:dyDescent="0.3">
      <c r="A265" s="20"/>
      <c r="B265" s="11"/>
      <c r="C265" s="20"/>
      <c r="D265" s="20"/>
      <c r="E265" s="11"/>
      <c r="F265" s="11"/>
      <c r="G265" s="11"/>
      <c r="H265" s="11"/>
      <c r="I265" s="11"/>
      <c r="J265" s="11"/>
      <c r="K265" s="11"/>
      <c r="L265" s="11"/>
      <c r="M265" s="11"/>
      <c r="N265" s="11"/>
      <c r="O265" s="11"/>
      <c r="P265" s="11"/>
      <c r="Q265" s="11"/>
      <c r="R265" s="11"/>
      <c r="S265" s="11"/>
      <c r="T265" s="26"/>
      <c r="U265" s="13"/>
      <c r="V265" s="235"/>
      <c r="W265" s="235"/>
      <c r="X265" s="235"/>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row>
    <row r="266" spans="1:112" ht="12.75" customHeight="1" x14ac:dyDescent="0.3">
      <c r="A266" s="20"/>
      <c r="B266" s="11"/>
      <c r="C266" s="11"/>
      <c r="D266" s="20"/>
      <c r="E266" s="11"/>
      <c r="F266" s="11"/>
      <c r="G266" s="11"/>
      <c r="H266" s="11"/>
      <c r="I266" s="11"/>
      <c r="J266" s="11"/>
      <c r="K266" s="11"/>
      <c r="L266" s="11"/>
      <c r="M266" s="11"/>
      <c r="N266" s="11"/>
      <c r="O266" s="11"/>
      <c r="P266" s="11"/>
      <c r="Q266" s="11"/>
      <c r="R266" s="11"/>
      <c r="S266" s="11"/>
      <c r="T266" s="26"/>
      <c r="U266" s="13"/>
      <c r="V266" s="235"/>
      <c r="W266" s="235"/>
      <c r="X266" s="235"/>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row>
    <row r="267" spans="1:112" ht="12.75" customHeight="1" x14ac:dyDescent="0.3">
      <c r="A267" s="20"/>
      <c r="B267" s="11"/>
      <c r="C267" s="11"/>
      <c r="D267" s="20"/>
      <c r="E267" s="20"/>
      <c r="F267" s="85" t="s">
        <v>272</v>
      </c>
      <c r="G267" s="11"/>
      <c r="H267" s="20"/>
      <c r="I267" s="20"/>
      <c r="J267" s="20"/>
      <c r="K267" s="20"/>
      <c r="L267" s="20"/>
      <c r="M267" s="20"/>
      <c r="N267" s="20"/>
      <c r="O267" s="20"/>
      <c r="P267" s="20"/>
      <c r="Q267" s="20"/>
      <c r="R267" s="20"/>
      <c r="S267" s="20"/>
      <c r="T267" s="26"/>
      <c r="U267" s="13"/>
      <c r="V267" s="235"/>
      <c r="W267" s="235"/>
      <c r="X267" s="235"/>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row>
    <row r="268" spans="1:112" ht="12.75" customHeight="1" x14ac:dyDescent="0.3">
      <c r="A268" s="20"/>
      <c r="B268" s="11"/>
      <c r="C268" s="11"/>
      <c r="D268" s="20"/>
      <c r="E268" s="20"/>
      <c r="F268" s="20"/>
      <c r="G268" s="511">
        <f>Relevé!$M$109</f>
        <v>0</v>
      </c>
      <c r="H268" s="511"/>
      <c r="I268" s="511"/>
      <c r="J268" s="502" t="s">
        <v>216</v>
      </c>
      <c r="K268" s="502"/>
      <c r="L268" s="512">
        <f>G268*(H284/100)</f>
        <v>0</v>
      </c>
      <c r="M268" s="512"/>
      <c r="N268" s="513" t="s">
        <v>273</v>
      </c>
      <c r="O268" s="513"/>
      <c r="P268" s="513"/>
      <c r="Q268" s="20"/>
      <c r="R268" s="20"/>
      <c r="S268" s="20"/>
      <c r="T268" s="26"/>
      <c r="U268" s="13"/>
      <c r="V268" s="235"/>
      <c r="AL268" s="13"/>
      <c r="AM268" s="13"/>
      <c r="AN268" s="13"/>
      <c r="AO268" s="13"/>
      <c r="AP268" s="13"/>
      <c r="AQ268" s="13"/>
      <c r="AR268" s="13"/>
      <c r="AS268" s="13"/>
      <c r="AT268" s="13"/>
      <c r="AU268" s="13"/>
      <c r="AV268" s="13"/>
      <c r="AW268" s="13"/>
      <c r="AX268" s="13"/>
      <c r="AY268" s="13"/>
      <c r="AZ268" s="13"/>
      <c r="BA268" s="13"/>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row>
    <row r="269" spans="1:112" ht="12.75" customHeight="1" x14ac:dyDescent="0.3">
      <c r="A269" s="20"/>
      <c r="B269" s="11"/>
      <c r="C269" s="11"/>
      <c r="D269" s="20"/>
      <c r="E269" s="11"/>
      <c r="F269" s="20"/>
      <c r="G269" s="511"/>
      <c r="H269" s="511"/>
      <c r="I269" s="511"/>
      <c r="J269" s="502"/>
      <c r="K269" s="502"/>
      <c r="L269" s="512"/>
      <c r="M269" s="512"/>
      <c r="N269" s="513"/>
      <c r="O269" s="513"/>
      <c r="P269" s="513"/>
      <c r="Q269" s="20"/>
      <c r="R269" s="20"/>
      <c r="S269" s="20"/>
      <c r="T269" s="26"/>
      <c r="U269" s="13"/>
      <c r="V269" s="235"/>
      <c r="AL269" s="13"/>
      <c r="AM269" s="13"/>
      <c r="AN269" s="13"/>
      <c r="AO269" s="13"/>
      <c r="AP269" s="13"/>
      <c r="AQ269" s="13"/>
      <c r="AR269" s="13"/>
      <c r="AS269" s="13"/>
      <c r="AT269" s="13"/>
      <c r="AU269" s="13"/>
      <c r="AV269" s="13"/>
      <c r="AW269" s="13"/>
      <c r="AX269" s="13"/>
      <c r="AY269" s="13"/>
      <c r="AZ269" s="13"/>
      <c r="BA269" s="13"/>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row>
    <row r="270" spans="1:112" ht="12.75" customHeight="1" x14ac:dyDescent="0.3">
      <c r="A270" s="20"/>
      <c r="B270" s="11"/>
      <c r="C270" s="11"/>
      <c r="D270" s="20"/>
      <c r="E270" s="86" t="s">
        <v>229</v>
      </c>
      <c r="F270" s="20"/>
      <c r="G270" s="139"/>
      <c r="H270" s="139"/>
      <c r="I270" s="139"/>
      <c r="J270" s="87"/>
      <c r="K270" s="87"/>
      <c r="L270" s="140"/>
      <c r="M270" s="140"/>
      <c r="N270" s="141"/>
      <c r="O270" s="141"/>
      <c r="P270" s="141"/>
      <c r="Q270" s="20"/>
      <c r="R270" s="514">
        <f>L268*10</f>
        <v>0</v>
      </c>
      <c r="S270" s="514"/>
      <c r="T270" s="26"/>
      <c r="U270" s="13"/>
      <c r="V270" s="235"/>
      <c r="AL270" s="13"/>
      <c r="AM270" s="13"/>
      <c r="AN270" s="13"/>
      <c r="AO270" s="13"/>
      <c r="AP270" s="13"/>
      <c r="AQ270" s="13"/>
      <c r="AR270" s="13"/>
      <c r="AS270" s="13"/>
      <c r="AT270" s="13"/>
      <c r="AU270" s="13"/>
      <c r="AV270" s="13"/>
      <c r="AW270" s="13"/>
      <c r="AX270" s="13"/>
      <c r="AY270" s="13"/>
      <c r="AZ270" s="13"/>
      <c r="BA270" s="13"/>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row>
    <row r="271" spans="1:112" ht="12.75" customHeight="1" x14ac:dyDescent="0.3">
      <c r="A271" s="20"/>
      <c r="B271" s="11"/>
      <c r="C271" s="20"/>
      <c r="D271" s="11"/>
      <c r="E271" s="11"/>
      <c r="F271" s="11"/>
      <c r="G271" s="11"/>
      <c r="H271" s="11"/>
      <c r="I271" s="11"/>
      <c r="J271" s="11"/>
      <c r="K271" s="11"/>
      <c r="L271" s="11"/>
      <c r="M271" s="11"/>
      <c r="N271" s="11"/>
      <c r="O271" s="11"/>
      <c r="P271" s="11"/>
      <c r="Q271" s="11"/>
      <c r="R271" s="20"/>
      <c r="S271" s="20"/>
      <c r="T271" s="26"/>
      <c r="U271" s="13"/>
      <c r="V271" s="235"/>
      <c r="AL271" s="13"/>
      <c r="AM271" s="13"/>
      <c r="AN271" s="13"/>
      <c r="AO271" s="13"/>
      <c r="AP271" s="13"/>
      <c r="AQ271" s="13"/>
      <c r="AR271" s="13"/>
      <c r="AS271" s="13"/>
      <c r="AT271" s="13"/>
      <c r="AU271" s="13"/>
      <c r="AV271" s="13"/>
      <c r="AW271" s="13"/>
      <c r="AX271" s="13"/>
      <c r="AY271" s="13"/>
      <c r="AZ271" s="13"/>
      <c r="BA271" s="13"/>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row>
    <row r="272" spans="1:112" ht="12.75" customHeight="1" x14ac:dyDescent="0.3">
      <c r="A272" s="487" t="s">
        <v>230</v>
      </c>
      <c r="B272" s="487"/>
      <c r="C272" s="487"/>
      <c r="D272" s="487"/>
      <c r="E272" s="487"/>
      <c r="F272" s="487"/>
      <c r="G272" s="487"/>
      <c r="H272" s="487"/>
      <c r="I272" s="487"/>
      <c r="J272" s="487"/>
      <c r="K272" s="487"/>
      <c r="L272" s="487"/>
      <c r="M272" s="487"/>
      <c r="N272" s="487"/>
      <c r="O272" s="487"/>
      <c r="P272" s="487"/>
      <c r="Q272" s="487"/>
      <c r="R272" s="487"/>
      <c r="S272" s="487"/>
      <c r="T272" s="487"/>
      <c r="U272" s="13"/>
      <c r="V272" s="235"/>
      <c r="W272" s="235"/>
      <c r="X272" s="235"/>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row>
    <row r="273" spans="1:112" ht="12.75" customHeight="1" x14ac:dyDescent="0.3">
      <c r="A273" s="487"/>
      <c r="B273" s="487"/>
      <c r="C273" s="487"/>
      <c r="D273" s="487"/>
      <c r="E273" s="487"/>
      <c r="F273" s="487"/>
      <c r="G273" s="487"/>
      <c r="H273" s="487"/>
      <c r="I273" s="487"/>
      <c r="J273" s="487"/>
      <c r="K273" s="487"/>
      <c r="L273" s="487"/>
      <c r="M273" s="487"/>
      <c r="N273" s="487"/>
      <c r="O273" s="487"/>
      <c r="P273" s="487"/>
      <c r="Q273" s="487"/>
      <c r="R273" s="487"/>
      <c r="S273" s="487"/>
      <c r="T273" s="487"/>
      <c r="U273" s="13"/>
      <c r="V273" s="235"/>
      <c r="W273" s="235"/>
      <c r="X273" s="235"/>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row>
    <row r="274" spans="1:112" ht="12.75" customHeight="1" x14ac:dyDescent="0.3">
      <c r="A274" s="147"/>
      <c r="B274" s="147"/>
      <c r="C274" s="147"/>
      <c r="D274" s="147"/>
      <c r="E274" s="147"/>
      <c r="F274" s="147"/>
      <c r="G274" s="147"/>
      <c r="H274" s="147"/>
      <c r="I274" s="147"/>
      <c r="J274" s="147"/>
      <c r="K274" s="147"/>
      <c r="L274" s="147"/>
      <c r="M274" s="147"/>
      <c r="N274" s="147"/>
      <c r="O274" s="147"/>
      <c r="P274" s="147"/>
      <c r="Q274" s="147"/>
      <c r="R274" s="147"/>
      <c r="S274" s="147"/>
      <c r="T274" s="147"/>
      <c r="U274" s="13"/>
      <c r="V274" s="235"/>
      <c r="W274" s="235"/>
      <c r="X274" s="235"/>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row>
    <row r="275" spans="1:112" ht="12.75" customHeight="1" x14ac:dyDescent="0.3">
      <c r="A275" s="20"/>
      <c r="B275" s="11"/>
      <c r="C275" s="20"/>
      <c r="D275" s="20"/>
      <c r="E275" s="20"/>
      <c r="F275" s="20"/>
      <c r="G275" s="11"/>
      <c r="H275" s="20"/>
      <c r="I275" s="20"/>
      <c r="J275" s="20"/>
      <c r="K275" s="20"/>
      <c r="L275" s="20"/>
      <c r="M275" s="20"/>
      <c r="N275" s="20"/>
      <c r="O275" s="20"/>
      <c r="P275" s="20"/>
      <c r="Q275" s="20"/>
      <c r="R275" s="20"/>
      <c r="S275" s="20"/>
      <c r="T275" s="26"/>
      <c r="U275" s="13"/>
      <c r="V275" s="235"/>
      <c r="W275" s="235"/>
      <c r="X275" s="235"/>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row>
    <row r="276" spans="1:112" ht="18.75" thickBot="1" x14ac:dyDescent="0.35">
      <c r="A276" s="32" t="s">
        <v>231</v>
      </c>
      <c r="B276" s="11"/>
      <c r="C276" s="20"/>
      <c r="D276" s="20"/>
      <c r="E276" s="20"/>
      <c r="F276" s="20"/>
      <c r="G276" s="11"/>
      <c r="H276" s="20"/>
      <c r="I276" s="20"/>
      <c r="J276" s="20"/>
      <c r="K276" s="20"/>
      <c r="L276" s="20"/>
      <c r="M276" s="20"/>
      <c r="N276" s="20"/>
      <c r="O276" s="20"/>
      <c r="P276" s="20"/>
      <c r="Q276" s="20"/>
      <c r="R276" s="20"/>
      <c r="S276" s="20"/>
      <c r="T276" s="26"/>
      <c r="U276" s="13"/>
      <c r="V276" s="235"/>
      <c r="W276" s="235"/>
      <c r="X276" s="235"/>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row>
    <row r="277" spans="1:112" ht="12.75" customHeight="1" thickBot="1" x14ac:dyDescent="0.35">
      <c r="A277" s="20"/>
      <c r="B277" s="11"/>
      <c r="C277" s="20"/>
      <c r="D277" s="20"/>
      <c r="E277" s="20"/>
      <c r="F277" s="20"/>
      <c r="G277" s="11"/>
      <c r="H277" s="20"/>
      <c r="I277" s="20"/>
      <c r="J277" s="20"/>
      <c r="K277" s="519" t="s">
        <v>275</v>
      </c>
      <c r="L277" s="520"/>
      <c r="M277" s="520"/>
      <c r="N277" s="520"/>
      <c r="O277" s="520"/>
      <c r="P277" s="520"/>
      <c r="Q277" s="520"/>
      <c r="R277" s="520"/>
      <c r="S277" s="521"/>
      <c r="T277" s="26"/>
      <c r="U277" s="13"/>
      <c r="V277" s="235"/>
      <c r="W277" s="235"/>
      <c r="X277" s="235"/>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row>
    <row r="278" spans="1:112" ht="12.75" customHeight="1" x14ac:dyDescent="0.3">
      <c r="A278" s="519" t="s">
        <v>274</v>
      </c>
      <c r="B278" s="520"/>
      <c r="C278" s="520"/>
      <c r="D278" s="520"/>
      <c r="E278" s="520"/>
      <c r="F278" s="520"/>
      <c r="G278" s="520"/>
      <c r="H278" s="520"/>
      <c r="I278" s="521"/>
      <c r="J278" s="20"/>
      <c r="K278" s="522"/>
      <c r="L278" s="523"/>
      <c r="M278" s="523"/>
      <c r="N278" s="523"/>
      <c r="O278" s="523"/>
      <c r="P278" s="523"/>
      <c r="Q278" s="523"/>
      <c r="R278" s="523"/>
      <c r="S278" s="524"/>
      <c r="T278" s="26"/>
      <c r="U278" s="13"/>
      <c r="V278" s="235"/>
      <c r="W278" s="235"/>
      <c r="X278" s="235"/>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row>
    <row r="279" spans="1:112" ht="12.75" customHeight="1" thickBot="1" x14ac:dyDescent="0.35">
      <c r="A279" s="522"/>
      <c r="B279" s="523"/>
      <c r="C279" s="523"/>
      <c r="D279" s="523"/>
      <c r="E279" s="523"/>
      <c r="F279" s="523"/>
      <c r="G279" s="523"/>
      <c r="H279" s="523"/>
      <c r="I279" s="524"/>
      <c r="J279" s="20"/>
      <c r="K279" s="525"/>
      <c r="L279" s="526"/>
      <c r="M279" s="526"/>
      <c r="N279" s="526"/>
      <c r="O279" s="526"/>
      <c r="P279" s="526"/>
      <c r="Q279" s="526"/>
      <c r="R279" s="526"/>
      <c r="S279" s="527"/>
      <c r="T279" s="26"/>
      <c r="U279" s="13"/>
      <c r="V279" s="235"/>
      <c r="W279" s="235"/>
      <c r="X279" s="235"/>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row>
    <row r="280" spans="1:112" ht="12.75" customHeight="1" thickBot="1" x14ac:dyDescent="0.35">
      <c r="A280" s="525"/>
      <c r="B280" s="526"/>
      <c r="C280" s="526"/>
      <c r="D280" s="526"/>
      <c r="E280" s="526"/>
      <c r="F280" s="526"/>
      <c r="G280" s="526"/>
      <c r="H280" s="526"/>
      <c r="I280" s="527"/>
      <c r="J280" s="20"/>
      <c r="K280" s="528" t="s">
        <v>232</v>
      </c>
      <c r="L280" s="529"/>
      <c r="M280" s="529"/>
      <c r="N280" s="532" t="s">
        <v>233</v>
      </c>
      <c r="O280" s="533"/>
      <c r="P280" s="532" t="s">
        <v>234</v>
      </c>
      <c r="Q280" s="538"/>
      <c r="R280" s="538"/>
      <c r="S280" s="539"/>
      <c r="T280" s="26"/>
      <c r="U280" s="13"/>
      <c r="V280" s="235"/>
      <c r="W280" s="235"/>
      <c r="X280" s="235"/>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row>
    <row r="281" spans="1:112" ht="12.75" customHeight="1" x14ac:dyDescent="0.3">
      <c r="A281" s="528" t="s">
        <v>232</v>
      </c>
      <c r="B281" s="529"/>
      <c r="C281" s="529"/>
      <c r="D281" s="529" t="s">
        <v>235</v>
      </c>
      <c r="E281" s="529"/>
      <c r="F281" s="529" t="s">
        <v>236</v>
      </c>
      <c r="G281" s="529"/>
      <c r="H281" s="529" t="s">
        <v>234</v>
      </c>
      <c r="I281" s="542"/>
      <c r="J281" s="20"/>
      <c r="K281" s="530"/>
      <c r="L281" s="531"/>
      <c r="M281" s="531"/>
      <c r="N281" s="534"/>
      <c r="O281" s="535"/>
      <c r="P281" s="536"/>
      <c r="Q281" s="540"/>
      <c r="R281" s="540"/>
      <c r="S281" s="541"/>
      <c r="T281" s="26"/>
      <c r="U281" s="13"/>
      <c r="V281" s="235"/>
      <c r="W281" s="235"/>
      <c r="X281" s="235"/>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row>
    <row r="282" spans="1:112" ht="12.75" customHeight="1" x14ac:dyDescent="0.3">
      <c r="A282" s="530"/>
      <c r="B282" s="531"/>
      <c r="C282" s="531"/>
      <c r="D282" s="531"/>
      <c r="E282" s="531"/>
      <c r="F282" s="531"/>
      <c r="G282" s="531"/>
      <c r="H282" s="531"/>
      <c r="I282" s="543"/>
      <c r="J282" s="20"/>
      <c r="K282" s="530"/>
      <c r="L282" s="531"/>
      <c r="M282" s="531"/>
      <c r="N282" s="534"/>
      <c r="O282" s="535"/>
      <c r="P282" s="531" t="s">
        <v>237</v>
      </c>
      <c r="Q282" s="531"/>
      <c r="R282" s="531" t="s">
        <v>238</v>
      </c>
      <c r="S282" s="543"/>
      <c r="T282" s="26"/>
      <c r="U282" s="13"/>
      <c r="V282" s="235"/>
      <c r="W282" s="235"/>
      <c r="X282" s="235"/>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row>
    <row r="283" spans="1:112" ht="12.75" customHeight="1" x14ac:dyDescent="0.3">
      <c r="A283" s="544">
        <v>3</v>
      </c>
      <c r="B283" s="545"/>
      <c r="C283" s="545"/>
      <c r="D283" s="545">
        <v>15</v>
      </c>
      <c r="E283" s="545"/>
      <c r="F283" s="546">
        <f>4.54*12</f>
        <v>54.480000000000004</v>
      </c>
      <c r="G283" s="547"/>
      <c r="H283" s="546">
        <v>15.03</v>
      </c>
      <c r="I283" s="548"/>
      <c r="J283" s="20"/>
      <c r="K283" s="530"/>
      <c r="L283" s="531"/>
      <c r="M283" s="531"/>
      <c r="N283" s="536"/>
      <c r="O283" s="537"/>
      <c r="P283" s="531"/>
      <c r="Q283" s="531"/>
      <c r="R283" s="531"/>
      <c r="S283" s="543"/>
      <c r="T283" s="26"/>
      <c r="U283" s="13"/>
      <c r="V283" s="235"/>
      <c r="W283" s="235"/>
      <c r="X283" s="235"/>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row>
    <row r="284" spans="1:112" ht="12.75" customHeight="1" x14ac:dyDescent="0.3">
      <c r="A284" s="544">
        <v>6</v>
      </c>
      <c r="B284" s="545"/>
      <c r="C284" s="545"/>
      <c r="D284" s="545">
        <v>30</v>
      </c>
      <c r="E284" s="545"/>
      <c r="F284" s="546">
        <f>7.37*12</f>
        <v>88.44</v>
      </c>
      <c r="G284" s="547"/>
      <c r="H284" s="546">
        <v>15.03</v>
      </c>
      <c r="I284" s="548"/>
      <c r="J284" s="20"/>
      <c r="K284" s="544">
        <v>6</v>
      </c>
      <c r="L284" s="545"/>
      <c r="M284" s="545"/>
      <c r="N284" s="546">
        <f>7.87*12</f>
        <v>94.44</v>
      </c>
      <c r="O284" s="547"/>
      <c r="P284" s="546">
        <v>16.36</v>
      </c>
      <c r="Q284" s="547"/>
      <c r="R284" s="546">
        <v>11.5</v>
      </c>
      <c r="S284" s="548"/>
      <c r="T284" s="26"/>
      <c r="U284" s="13"/>
      <c r="V284" s="235"/>
      <c r="W284" s="235"/>
      <c r="X284" s="235"/>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row>
    <row r="285" spans="1:112" ht="12.75" customHeight="1" x14ac:dyDescent="0.3">
      <c r="A285" s="544">
        <v>9</v>
      </c>
      <c r="B285" s="545"/>
      <c r="C285" s="545"/>
      <c r="D285" s="545">
        <v>45</v>
      </c>
      <c r="E285" s="545"/>
      <c r="F285" s="546">
        <f>9.77*12</f>
        <v>117.24</v>
      </c>
      <c r="G285" s="547"/>
      <c r="H285" s="546">
        <v>15.03</v>
      </c>
      <c r="I285" s="548"/>
      <c r="J285" s="20"/>
      <c r="K285" s="544">
        <v>9</v>
      </c>
      <c r="L285" s="545"/>
      <c r="M285" s="545"/>
      <c r="N285" s="546">
        <f>10.54*12</f>
        <v>126.47999999999999</v>
      </c>
      <c r="O285" s="547"/>
      <c r="P285" s="546">
        <v>16.36</v>
      </c>
      <c r="Q285" s="547"/>
      <c r="R285" s="546">
        <v>11.5</v>
      </c>
      <c r="S285" s="548"/>
      <c r="T285" s="26"/>
      <c r="U285" s="13"/>
      <c r="V285" s="235"/>
      <c r="W285" s="235"/>
      <c r="X285" s="235"/>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row>
    <row r="286" spans="1:112" ht="12.75" customHeight="1" x14ac:dyDescent="0.3">
      <c r="A286" s="544">
        <v>12</v>
      </c>
      <c r="B286" s="545"/>
      <c r="C286" s="545"/>
      <c r="D286" s="545">
        <v>60</v>
      </c>
      <c r="E286" s="545"/>
      <c r="F286" s="549">
        <f>15.01*12</f>
        <v>180.12</v>
      </c>
      <c r="G286" s="550"/>
      <c r="H286" s="546">
        <v>15.03</v>
      </c>
      <c r="I286" s="548"/>
      <c r="J286" s="20"/>
      <c r="K286" s="544">
        <v>12</v>
      </c>
      <c r="L286" s="545"/>
      <c r="M286" s="545"/>
      <c r="N286" s="546">
        <f>17.06*12</f>
        <v>204.71999999999997</v>
      </c>
      <c r="O286" s="547"/>
      <c r="P286" s="546">
        <v>16.36</v>
      </c>
      <c r="Q286" s="547"/>
      <c r="R286" s="546">
        <v>11.5</v>
      </c>
      <c r="S286" s="548"/>
      <c r="T286" s="26"/>
      <c r="U286" s="13"/>
      <c r="V286" s="235"/>
      <c r="W286" s="235"/>
      <c r="X286" s="235"/>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row>
    <row r="287" spans="1:112" ht="12.75" customHeight="1" thickBot="1" x14ac:dyDescent="0.35">
      <c r="A287" s="557">
        <v>15</v>
      </c>
      <c r="B287" s="558"/>
      <c r="C287" s="556"/>
      <c r="D287" s="555">
        <v>75</v>
      </c>
      <c r="E287" s="556"/>
      <c r="F287" s="555">
        <f>17.21*12</f>
        <v>206.52</v>
      </c>
      <c r="G287" s="556"/>
      <c r="H287" s="555">
        <v>15.03</v>
      </c>
      <c r="I287" s="559"/>
      <c r="J287" s="20"/>
      <c r="K287" s="544">
        <v>15</v>
      </c>
      <c r="L287" s="545"/>
      <c r="M287" s="545"/>
      <c r="N287" s="546">
        <f>19.77*12</f>
        <v>237.24</v>
      </c>
      <c r="O287" s="547"/>
      <c r="P287" s="546">
        <v>16.36</v>
      </c>
      <c r="Q287" s="547"/>
      <c r="R287" s="546">
        <v>11.5</v>
      </c>
      <c r="S287" s="548"/>
      <c r="T287" s="26"/>
      <c r="U287" s="13"/>
      <c r="V287" s="235"/>
      <c r="W287" s="235"/>
      <c r="X287" s="235"/>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row>
    <row r="288" spans="1:112" ht="12.75" customHeight="1" thickBot="1" x14ac:dyDescent="0.35">
      <c r="A288" s="572"/>
      <c r="B288" s="551"/>
      <c r="C288" s="551"/>
      <c r="D288" s="552"/>
      <c r="E288" s="552"/>
      <c r="F288" s="551"/>
      <c r="G288" s="551"/>
      <c r="H288" s="552"/>
      <c r="I288" s="552"/>
      <c r="J288" s="20"/>
      <c r="K288" s="553">
        <v>18</v>
      </c>
      <c r="L288" s="554"/>
      <c r="M288" s="554"/>
      <c r="N288" s="555">
        <f>22.24*12</f>
        <v>266.88</v>
      </c>
      <c r="O288" s="556"/>
      <c r="P288" s="546">
        <v>16.36</v>
      </c>
      <c r="Q288" s="547"/>
      <c r="R288" s="546">
        <v>11.5</v>
      </c>
      <c r="S288" s="548"/>
      <c r="T288" s="26"/>
      <c r="U288" s="13"/>
      <c r="V288" s="235"/>
      <c r="W288" s="235"/>
      <c r="X288" s="235"/>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row>
    <row r="289" spans="1:112" ht="12.75" customHeight="1" x14ac:dyDescent="0.3">
      <c r="A289" s="568"/>
      <c r="B289" s="568"/>
      <c r="C289" s="568"/>
      <c r="D289" s="568"/>
      <c r="E289" s="568"/>
      <c r="F289" s="568"/>
      <c r="G289" s="568"/>
      <c r="H289" s="568"/>
      <c r="I289" s="568"/>
      <c r="J289" s="20"/>
      <c r="K289" s="569"/>
      <c r="L289" s="570"/>
      <c r="M289" s="571"/>
      <c r="N289" s="552"/>
      <c r="O289" s="552"/>
      <c r="P289" s="552"/>
      <c r="Q289" s="552"/>
      <c r="R289" s="552"/>
      <c r="S289" s="552"/>
      <c r="T289" s="26"/>
      <c r="U289" s="13"/>
      <c r="V289" s="235"/>
      <c r="W289" s="235"/>
      <c r="X289" s="235"/>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row>
    <row r="290" spans="1:112" ht="12.75" customHeight="1" x14ac:dyDescent="0.3">
      <c r="A290" s="20"/>
      <c r="B290" s="20"/>
      <c r="C290" s="20"/>
      <c r="D290" s="20"/>
      <c r="E290" s="20"/>
      <c r="F290" s="20"/>
      <c r="G290" s="20"/>
      <c r="H290" s="20"/>
      <c r="I290" s="20"/>
      <c r="J290" s="20"/>
      <c r="K290" s="20"/>
      <c r="L290" s="20"/>
      <c r="M290" s="11"/>
      <c r="N290" s="11"/>
      <c r="O290" s="11"/>
      <c r="P290" s="11"/>
      <c r="Q290" s="20"/>
      <c r="R290" s="20"/>
      <c r="S290" s="20"/>
      <c r="T290" s="26"/>
      <c r="U290" s="13"/>
      <c r="V290" s="235"/>
      <c r="W290" s="235"/>
      <c r="X290" s="235"/>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row>
    <row r="291" spans="1:112" ht="12.75" customHeight="1" x14ac:dyDescent="0.3">
      <c r="A291" s="487" t="s">
        <v>259</v>
      </c>
      <c r="B291" s="487"/>
      <c r="C291" s="487"/>
      <c r="D291" s="487"/>
      <c r="E291" s="487"/>
      <c r="F291" s="487"/>
      <c r="G291" s="487"/>
      <c r="H291" s="487"/>
      <c r="I291" s="487"/>
      <c r="J291" s="487"/>
      <c r="K291" s="487"/>
      <c r="L291" s="487"/>
      <c r="M291" s="487"/>
      <c r="N291" s="487"/>
      <c r="O291" s="487"/>
      <c r="P291" s="487"/>
      <c r="Q291" s="487"/>
      <c r="R291" s="487"/>
      <c r="S291" s="487"/>
      <c r="T291" s="487"/>
      <c r="U291" s="13"/>
      <c r="V291" s="235"/>
      <c r="W291" s="235"/>
      <c r="X291" s="235"/>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row>
    <row r="292" spans="1:112" ht="12.75" customHeight="1" x14ac:dyDescent="0.3">
      <c r="A292" s="487"/>
      <c r="B292" s="487"/>
      <c r="C292" s="487"/>
      <c r="D292" s="487"/>
      <c r="E292" s="487"/>
      <c r="F292" s="487"/>
      <c r="G292" s="487"/>
      <c r="H292" s="487"/>
      <c r="I292" s="487"/>
      <c r="J292" s="487"/>
      <c r="K292" s="487"/>
      <c r="L292" s="487"/>
      <c r="M292" s="487"/>
      <c r="N292" s="487"/>
      <c r="O292" s="487"/>
      <c r="P292" s="487"/>
      <c r="Q292" s="487"/>
      <c r="R292" s="487"/>
      <c r="S292" s="487"/>
      <c r="T292" s="487"/>
      <c r="U292" s="13"/>
      <c r="V292" s="235"/>
      <c r="W292" s="235"/>
      <c r="X292" s="235"/>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row>
    <row r="293" spans="1:112" ht="12.75" customHeight="1" x14ac:dyDescent="0.3">
      <c r="A293" s="147"/>
      <c r="B293" s="147"/>
      <c r="C293" s="147"/>
      <c r="D293" s="147"/>
      <c r="E293" s="147"/>
      <c r="F293" s="147"/>
      <c r="G293" s="147"/>
      <c r="H293" s="147"/>
      <c r="I293" s="147"/>
      <c r="J293" s="147"/>
      <c r="K293" s="147"/>
      <c r="L293" s="147"/>
      <c r="M293" s="147"/>
      <c r="N293" s="147"/>
      <c r="O293" s="147"/>
      <c r="P293" s="147"/>
      <c r="Q293" s="147"/>
      <c r="R293" s="147"/>
      <c r="S293" s="147"/>
      <c r="T293" s="147"/>
      <c r="U293" s="13"/>
      <c r="V293" s="235"/>
      <c r="W293" s="235"/>
      <c r="X293" s="235"/>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row>
    <row r="294" spans="1:112" ht="12.75" customHeight="1" x14ac:dyDescent="0.3">
      <c r="A294" s="20"/>
      <c r="B294" s="20"/>
      <c r="C294" s="20"/>
      <c r="D294" s="20"/>
      <c r="E294" s="20"/>
      <c r="F294" s="20"/>
      <c r="G294" s="20"/>
      <c r="H294" s="20"/>
      <c r="I294" s="20"/>
      <c r="J294" s="20"/>
      <c r="K294" s="20"/>
      <c r="L294" s="20"/>
      <c r="M294" s="25"/>
      <c r="N294" s="20"/>
      <c r="O294" s="20"/>
      <c r="P294" s="20"/>
      <c r="Q294" s="20"/>
      <c r="R294" s="20"/>
      <c r="S294" s="20"/>
      <c r="T294" s="26"/>
      <c r="U294" s="13"/>
      <c r="V294" s="235"/>
      <c r="W294" s="235"/>
      <c r="X294" s="235"/>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row>
    <row r="295" spans="1:112" ht="12.75" customHeight="1" x14ac:dyDescent="0.3">
      <c r="A295" s="20"/>
      <c r="B295" s="20"/>
      <c r="C295" s="20"/>
      <c r="D295" s="20"/>
      <c r="E295" s="20"/>
      <c r="F295" s="20"/>
      <c r="G295" s="20"/>
      <c r="H295" s="20"/>
      <c r="I295" s="20"/>
      <c r="J295" s="20"/>
      <c r="K295" s="20"/>
      <c r="L295" s="20"/>
      <c r="M295" s="11"/>
      <c r="N295" s="20"/>
      <c r="O295" s="20"/>
      <c r="P295" s="20"/>
      <c r="Q295" s="20"/>
      <c r="R295" s="20"/>
      <c r="S295" s="20"/>
      <c r="T295" s="26"/>
      <c r="U295" s="13"/>
      <c r="V295" s="235"/>
      <c r="W295" s="235"/>
      <c r="X295" s="235"/>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row>
    <row r="296" spans="1:112" ht="12.75" customHeight="1" x14ac:dyDescent="0.3">
      <c r="A296" s="20"/>
      <c r="B296" s="20"/>
      <c r="C296" s="20"/>
      <c r="D296" s="20"/>
      <c r="E296" s="20"/>
      <c r="F296" s="20"/>
      <c r="G296" s="20"/>
      <c r="H296" s="20"/>
      <c r="I296" s="20"/>
      <c r="J296" s="20"/>
      <c r="K296" s="20"/>
      <c r="L296" s="20"/>
      <c r="M296" s="20"/>
      <c r="N296" s="20"/>
      <c r="O296" s="20"/>
      <c r="P296" s="20"/>
      <c r="Q296" s="20"/>
      <c r="R296" s="20"/>
      <c r="S296" s="20"/>
      <c r="T296" s="26"/>
      <c r="U296" s="13"/>
      <c r="V296" s="235"/>
      <c r="W296" s="235"/>
      <c r="X296" s="235"/>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row>
    <row r="297" spans="1:112" ht="12.75" customHeight="1" x14ac:dyDescent="0.3">
      <c r="A297" s="20"/>
      <c r="B297" s="20"/>
      <c r="C297" s="20"/>
      <c r="D297" s="20"/>
      <c r="E297" s="20"/>
      <c r="F297" s="20"/>
      <c r="G297" s="20"/>
      <c r="H297" s="20"/>
      <c r="I297" s="20"/>
      <c r="J297" s="20"/>
      <c r="K297" s="20"/>
      <c r="L297" s="20"/>
      <c r="M297" s="20"/>
      <c r="N297" s="20"/>
      <c r="O297" s="20"/>
      <c r="P297" s="20"/>
      <c r="Q297" s="20"/>
      <c r="R297" s="20"/>
      <c r="S297" s="20"/>
      <c r="T297" s="26"/>
      <c r="U297" s="13"/>
      <c r="V297" s="235"/>
      <c r="W297" s="235"/>
      <c r="X297" s="235"/>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row>
    <row r="298" spans="1:112" ht="12.75" customHeight="1" x14ac:dyDescent="0.3">
      <c r="A298" s="20"/>
      <c r="B298" s="20"/>
      <c r="C298" s="20"/>
      <c r="D298" s="20"/>
      <c r="E298" s="20"/>
      <c r="F298" s="20"/>
      <c r="G298" s="20"/>
      <c r="H298" s="20"/>
      <c r="I298" s="20"/>
      <c r="J298" s="20"/>
      <c r="K298" s="20"/>
      <c r="L298" s="20"/>
      <c r="M298" s="20"/>
      <c r="N298" s="20"/>
      <c r="O298" s="20"/>
      <c r="P298" s="20"/>
      <c r="Q298" s="20"/>
      <c r="R298" s="20"/>
      <c r="S298" s="20"/>
      <c r="T298" s="26"/>
      <c r="U298" s="13"/>
      <c r="V298" s="235"/>
      <c r="W298" s="235"/>
      <c r="X298" s="235"/>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row>
    <row r="299" spans="1:112" ht="12.75" customHeight="1" x14ac:dyDescent="0.3">
      <c r="A299" s="20"/>
      <c r="B299" s="20"/>
      <c r="C299" s="20"/>
      <c r="D299" s="20"/>
      <c r="E299" s="20"/>
      <c r="F299" s="20"/>
      <c r="G299" s="20"/>
      <c r="H299" s="20"/>
      <c r="I299" s="20"/>
      <c r="J299" s="20"/>
      <c r="K299" s="20"/>
      <c r="L299" s="20"/>
      <c r="M299" s="20"/>
      <c r="N299" s="20"/>
      <c r="O299" s="20"/>
      <c r="P299" s="20"/>
      <c r="Q299" s="20"/>
      <c r="R299" s="20"/>
      <c r="S299" s="20"/>
      <c r="T299" s="26"/>
      <c r="U299" s="13"/>
      <c r="V299" s="235"/>
      <c r="W299" s="235"/>
      <c r="X299" s="235"/>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row>
    <row r="300" spans="1:112" ht="12.75" customHeight="1" x14ac:dyDescent="0.3">
      <c r="A300" s="20"/>
      <c r="B300" s="20"/>
      <c r="C300" s="20"/>
      <c r="D300" s="20"/>
      <c r="E300" s="20"/>
      <c r="F300" s="20"/>
      <c r="G300" s="20"/>
      <c r="H300" s="20"/>
      <c r="I300" s="20"/>
      <c r="J300" s="20"/>
      <c r="K300" s="20"/>
      <c r="L300" s="20"/>
      <c r="M300" s="20"/>
      <c r="N300" s="20"/>
      <c r="O300" s="20"/>
      <c r="P300" s="20"/>
      <c r="Q300" s="20"/>
      <c r="R300" s="20"/>
      <c r="S300" s="20"/>
      <c r="T300" s="26"/>
      <c r="U300" s="13"/>
      <c r="V300" s="235"/>
      <c r="W300" s="235"/>
      <c r="X300" s="235"/>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row>
    <row r="301" spans="1:112" ht="12.75" customHeight="1" x14ac:dyDescent="0.3">
      <c r="A301" s="20"/>
      <c r="B301" s="20"/>
      <c r="C301" s="20"/>
      <c r="D301" s="20"/>
      <c r="E301" s="20"/>
      <c r="F301" s="20"/>
      <c r="G301" s="20"/>
      <c r="H301" s="20"/>
      <c r="I301" s="20"/>
      <c r="J301" s="20"/>
      <c r="K301" s="20"/>
      <c r="L301" s="20"/>
      <c r="M301" s="20"/>
      <c r="N301" s="20"/>
      <c r="O301" s="20"/>
      <c r="P301" s="20"/>
      <c r="Q301" s="20"/>
      <c r="R301" s="20"/>
      <c r="S301" s="20"/>
      <c r="T301" s="26"/>
      <c r="U301" s="13"/>
      <c r="V301" s="235"/>
      <c r="W301" s="235"/>
      <c r="X301" s="235"/>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row>
    <row r="302" spans="1:112" ht="12.75" customHeight="1" x14ac:dyDescent="0.3">
      <c r="A302" s="20"/>
      <c r="B302" s="20"/>
      <c r="C302" s="20"/>
      <c r="D302" s="20"/>
      <c r="E302" s="20"/>
      <c r="F302" s="20"/>
      <c r="G302" s="20"/>
      <c r="H302" s="20"/>
      <c r="I302" s="20"/>
      <c r="J302" s="20"/>
      <c r="K302" s="20"/>
      <c r="L302" s="20"/>
      <c r="M302" s="20"/>
      <c r="N302" s="20"/>
      <c r="O302" s="20"/>
      <c r="P302" s="20"/>
      <c r="Q302" s="20"/>
      <c r="R302" s="20"/>
      <c r="S302" s="20"/>
      <c r="T302" s="26"/>
      <c r="U302" s="13"/>
      <c r="V302" s="235"/>
      <c r="W302" s="235"/>
      <c r="X302" s="235"/>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row>
    <row r="303" spans="1:112" ht="12.75" customHeight="1" x14ac:dyDescent="0.3">
      <c r="A303" s="20"/>
      <c r="B303" s="20"/>
      <c r="C303" s="20"/>
      <c r="D303" s="20"/>
      <c r="E303" s="20"/>
      <c r="F303" s="20"/>
      <c r="G303" s="20"/>
      <c r="H303" s="20"/>
      <c r="I303" s="20"/>
      <c r="J303" s="20"/>
      <c r="K303" s="20"/>
      <c r="L303" s="20"/>
      <c r="M303" s="20"/>
      <c r="N303" s="20"/>
      <c r="O303" s="20"/>
      <c r="P303" s="20"/>
      <c r="Q303" s="20"/>
      <c r="R303" s="20"/>
      <c r="S303" s="20"/>
      <c r="T303" s="26"/>
      <c r="U303" s="13"/>
      <c r="V303" s="235"/>
      <c r="W303" s="235"/>
      <c r="X303" s="235"/>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row>
    <row r="304" spans="1:112" ht="12.75" customHeight="1" x14ac:dyDescent="0.3">
      <c r="A304" s="20"/>
      <c r="B304" s="20"/>
      <c r="C304" s="20"/>
      <c r="D304" s="20"/>
      <c r="E304" s="20"/>
      <c r="F304" s="20"/>
      <c r="G304" s="564">
        <f>Relevé!$K$117-Relevé!$K$116</f>
        <v>-55</v>
      </c>
      <c r="H304" s="565" t="s">
        <v>239</v>
      </c>
      <c r="I304" s="565"/>
      <c r="J304" s="566">
        <f>($H$285/100)*Relevé!$K$121</f>
        <v>0</v>
      </c>
      <c r="K304" s="566"/>
      <c r="L304" s="567" t="s">
        <v>228</v>
      </c>
      <c r="M304" s="567"/>
      <c r="N304" s="567"/>
      <c r="O304" s="144"/>
      <c r="P304" s="11"/>
      <c r="Q304" s="20"/>
      <c r="R304" s="20"/>
      <c r="S304" s="20"/>
      <c r="T304" s="26"/>
      <c r="U304" s="13"/>
      <c r="V304" s="235"/>
      <c r="W304" s="235"/>
      <c r="X304" s="235"/>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row>
    <row r="305" spans="1:112" ht="12.75" customHeight="1" x14ac:dyDescent="0.3">
      <c r="A305" s="20"/>
      <c r="B305" s="20"/>
      <c r="C305" s="20"/>
      <c r="D305" s="20"/>
      <c r="E305" s="20"/>
      <c r="F305" s="20"/>
      <c r="G305" s="564"/>
      <c r="H305" s="565"/>
      <c r="I305" s="565"/>
      <c r="J305" s="566"/>
      <c r="K305" s="566"/>
      <c r="L305" s="567"/>
      <c r="M305" s="567"/>
      <c r="N305" s="567"/>
      <c r="O305" s="144"/>
      <c r="P305" s="11"/>
      <c r="Q305" s="11"/>
      <c r="R305" s="11"/>
      <c r="S305" s="20"/>
      <c r="T305" s="26"/>
      <c r="U305" s="13"/>
      <c r="V305" s="235"/>
      <c r="W305" s="235"/>
      <c r="X305" s="235"/>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row>
    <row r="306" spans="1:112" ht="12.75" customHeight="1" x14ac:dyDescent="0.3">
      <c r="A306" s="20"/>
      <c r="B306" s="20"/>
      <c r="C306" s="20"/>
      <c r="D306" s="20"/>
      <c r="E306" s="20"/>
      <c r="F306" s="20"/>
      <c r="G306" s="20"/>
      <c r="H306" s="20"/>
      <c r="I306" s="20"/>
      <c r="J306" s="20"/>
      <c r="K306" s="20"/>
      <c r="L306" s="20"/>
      <c r="M306" s="20"/>
      <c r="N306" s="20"/>
      <c r="O306" s="11"/>
      <c r="P306" s="11"/>
      <c r="Q306" s="11"/>
      <c r="R306" s="11"/>
      <c r="S306" s="20"/>
      <c r="T306" s="26"/>
      <c r="U306" s="13"/>
      <c r="V306" s="235"/>
      <c r="W306" s="235"/>
      <c r="X306" s="235"/>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row>
    <row r="307" spans="1:112" ht="12.75" customHeight="1" x14ac:dyDescent="0.3">
      <c r="A307" s="487" t="s">
        <v>260</v>
      </c>
      <c r="B307" s="487"/>
      <c r="C307" s="487"/>
      <c r="D307" s="487"/>
      <c r="E307" s="487"/>
      <c r="F307" s="487"/>
      <c r="G307" s="487"/>
      <c r="H307" s="487"/>
      <c r="I307" s="487"/>
      <c r="J307" s="487"/>
      <c r="K307" s="487"/>
      <c r="L307" s="487"/>
      <c r="M307" s="487"/>
      <c r="N307" s="487"/>
      <c r="O307" s="487"/>
      <c r="P307" s="487"/>
      <c r="Q307" s="487"/>
      <c r="R307" s="487"/>
      <c r="S307" s="487"/>
      <c r="T307" s="487"/>
      <c r="U307" s="13"/>
      <c r="V307" s="235"/>
      <c r="W307" s="235"/>
      <c r="X307" s="235"/>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row>
    <row r="308" spans="1:112" ht="12.75" customHeight="1" x14ac:dyDescent="0.3">
      <c r="A308" s="487"/>
      <c r="B308" s="487"/>
      <c r="C308" s="487"/>
      <c r="D308" s="487"/>
      <c r="E308" s="487"/>
      <c r="F308" s="487"/>
      <c r="G308" s="487"/>
      <c r="H308" s="487"/>
      <c r="I308" s="487"/>
      <c r="J308" s="487"/>
      <c r="K308" s="487"/>
      <c r="L308" s="487"/>
      <c r="M308" s="487"/>
      <c r="N308" s="487"/>
      <c r="O308" s="487"/>
      <c r="P308" s="487"/>
      <c r="Q308" s="487"/>
      <c r="R308" s="487"/>
      <c r="S308" s="487"/>
      <c r="T308" s="487"/>
      <c r="U308" s="13"/>
      <c r="V308" s="235"/>
      <c r="W308" s="235"/>
      <c r="X308" s="235"/>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row>
    <row r="309" spans="1:112" ht="12.75" customHeight="1" x14ac:dyDescent="0.3">
      <c r="A309" s="20"/>
      <c r="B309" s="20"/>
      <c r="C309" s="20"/>
      <c r="D309" s="20"/>
      <c r="E309" s="20"/>
      <c r="F309" s="20"/>
      <c r="G309" s="20"/>
      <c r="H309" s="20"/>
      <c r="I309" s="20"/>
      <c r="J309" s="20"/>
      <c r="K309" s="20"/>
      <c r="L309" s="20"/>
      <c r="M309" s="20"/>
      <c r="N309" s="20"/>
      <c r="O309" s="20"/>
      <c r="P309" s="20"/>
      <c r="Q309" s="20"/>
      <c r="R309" s="20"/>
      <c r="S309" s="20"/>
      <c r="T309" s="26"/>
      <c r="U309" s="13"/>
      <c r="V309" s="235"/>
      <c r="W309" s="235"/>
      <c r="X309" s="235"/>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row>
    <row r="310" spans="1:112" ht="12.75" customHeight="1" x14ac:dyDescent="0.3">
      <c r="A310" s="20"/>
      <c r="B310" s="20"/>
      <c r="C310" s="20"/>
      <c r="D310" s="20"/>
      <c r="E310" s="20"/>
      <c r="F310" s="20"/>
      <c r="G310" s="20"/>
      <c r="H310" s="20"/>
      <c r="I310" s="20"/>
      <c r="J310" s="20"/>
      <c r="K310" s="20"/>
      <c r="L310" s="20"/>
      <c r="M310" s="20"/>
      <c r="N310" s="20"/>
      <c r="O310" s="20"/>
      <c r="P310" s="20"/>
      <c r="Q310" s="20"/>
      <c r="R310" s="20"/>
      <c r="S310" s="20"/>
      <c r="T310" s="26"/>
      <c r="U310" s="13"/>
      <c r="V310" s="235"/>
      <c r="W310" s="235"/>
      <c r="X310" s="235"/>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row>
    <row r="311" spans="1:112" ht="12.75" customHeight="1" x14ac:dyDescent="0.3">
      <c r="A311" s="20"/>
      <c r="B311" s="20"/>
      <c r="C311" s="20"/>
      <c r="D311" s="20"/>
      <c r="E311" s="20"/>
      <c r="F311" s="20"/>
      <c r="G311" s="20"/>
      <c r="H311" s="20"/>
      <c r="I311" s="20"/>
      <c r="J311" s="20"/>
      <c r="K311" s="20"/>
      <c r="L311" s="20"/>
      <c r="M311" s="20"/>
      <c r="N311" s="20"/>
      <c r="O311" s="20"/>
      <c r="P311" s="20"/>
      <c r="Q311" s="20"/>
      <c r="R311" s="20"/>
      <c r="S311" s="20"/>
      <c r="T311" s="26"/>
      <c r="U311" s="13"/>
      <c r="V311" s="235"/>
      <c r="W311" s="235"/>
      <c r="X311" s="235"/>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row>
    <row r="312" spans="1:112" ht="12.75" customHeight="1" x14ac:dyDescent="0.3">
      <c r="A312" s="20"/>
      <c r="B312" s="20"/>
      <c r="C312" s="20"/>
      <c r="D312" s="20"/>
      <c r="E312" s="20"/>
      <c r="F312" s="20"/>
      <c r="G312" s="20"/>
      <c r="H312" s="20"/>
      <c r="I312" s="20"/>
      <c r="J312" s="20"/>
      <c r="K312" s="20"/>
      <c r="L312" s="20"/>
      <c r="M312" s="20"/>
      <c r="N312" s="20"/>
      <c r="O312" s="20"/>
      <c r="P312" s="20"/>
      <c r="Q312" s="20"/>
      <c r="R312" s="20"/>
      <c r="S312" s="20"/>
      <c r="T312" s="26"/>
      <c r="U312" s="13"/>
      <c r="V312" s="235"/>
      <c r="W312" s="235"/>
      <c r="X312" s="235"/>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row>
    <row r="313" spans="1:112" ht="12.75" customHeight="1" x14ac:dyDescent="0.3">
      <c r="A313" s="20"/>
      <c r="B313" s="20"/>
      <c r="C313" s="20"/>
      <c r="D313" s="20"/>
      <c r="E313" s="20"/>
      <c r="F313" s="20"/>
      <c r="G313" s="20"/>
      <c r="H313" s="20"/>
      <c r="I313" s="20"/>
      <c r="J313" s="20"/>
      <c r="K313" s="20"/>
      <c r="L313" s="20"/>
      <c r="M313" s="20"/>
      <c r="N313" s="20"/>
      <c r="O313" s="20"/>
      <c r="P313" s="20"/>
      <c r="Q313" s="20"/>
      <c r="R313" s="20"/>
      <c r="S313" s="20"/>
      <c r="T313" s="26"/>
      <c r="U313" s="13"/>
      <c r="V313" s="235"/>
      <c r="W313" s="235"/>
      <c r="X313" s="235"/>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row>
    <row r="314" spans="1:112" ht="12.75" customHeight="1" x14ac:dyDescent="0.3">
      <c r="A314" s="20"/>
      <c r="B314" s="20"/>
      <c r="C314" s="20"/>
      <c r="D314" s="20"/>
      <c r="E314" s="20"/>
      <c r="F314" s="20"/>
      <c r="G314" s="20"/>
      <c r="H314" s="20"/>
      <c r="I314" s="20"/>
      <c r="J314" s="20"/>
      <c r="K314" s="20"/>
      <c r="L314" s="20"/>
      <c r="M314" s="20"/>
      <c r="N314" s="20"/>
      <c r="O314" s="20"/>
      <c r="P314" s="20"/>
      <c r="Q314" s="20"/>
      <c r="R314" s="20"/>
      <c r="S314" s="20"/>
      <c r="T314" s="26"/>
      <c r="U314" s="13"/>
      <c r="V314" s="235"/>
      <c r="W314" s="235"/>
      <c r="X314" s="235"/>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row>
    <row r="315" spans="1:112" ht="12.75" customHeight="1" x14ac:dyDescent="0.3">
      <c r="A315" s="20"/>
      <c r="B315" s="20"/>
      <c r="C315" s="20"/>
      <c r="D315" s="20"/>
      <c r="E315" s="20"/>
      <c r="F315" s="20"/>
      <c r="G315" s="20"/>
      <c r="H315" s="20"/>
      <c r="I315" s="20"/>
      <c r="J315" s="20"/>
      <c r="K315" s="20"/>
      <c r="L315" s="20"/>
      <c r="M315" s="20"/>
      <c r="N315" s="20"/>
      <c r="O315" s="20"/>
      <c r="P315" s="20"/>
      <c r="Q315" s="20"/>
      <c r="R315" s="20"/>
      <c r="S315" s="20"/>
      <c r="T315" s="26"/>
      <c r="U315" s="13"/>
      <c r="V315" s="235"/>
      <c r="W315" s="235"/>
      <c r="X315" s="235"/>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row>
    <row r="316" spans="1:112" ht="12.75" customHeight="1" x14ac:dyDescent="0.3">
      <c r="A316" s="20"/>
      <c r="B316" s="20"/>
      <c r="C316" s="20"/>
      <c r="D316" s="20"/>
      <c r="E316" s="20"/>
      <c r="F316" s="20"/>
      <c r="G316" s="20"/>
      <c r="H316" s="20"/>
      <c r="I316" s="20"/>
      <c r="J316" s="20"/>
      <c r="K316" s="20"/>
      <c r="L316" s="20"/>
      <c r="M316" s="20"/>
      <c r="N316" s="20"/>
      <c r="O316" s="20"/>
      <c r="P316" s="20"/>
      <c r="Q316" s="20"/>
      <c r="R316" s="20"/>
      <c r="S316" s="20"/>
      <c r="T316" s="26"/>
      <c r="U316" s="13"/>
      <c r="V316" s="235"/>
      <c r="W316" s="235"/>
      <c r="X316" s="235"/>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row>
    <row r="317" spans="1:112" ht="12.75" customHeight="1" x14ac:dyDescent="0.3">
      <c r="A317" s="20"/>
      <c r="B317" s="20"/>
      <c r="C317" s="20"/>
      <c r="D317" s="20"/>
      <c r="E317" s="20"/>
      <c r="F317" s="20"/>
      <c r="G317" s="20"/>
      <c r="H317" s="20"/>
      <c r="I317" s="20"/>
      <c r="J317" s="20"/>
      <c r="K317" s="20"/>
      <c r="L317" s="20"/>
      <c r="M317" s="20"/>
      <c r="N317" s="20"/>
      <c r="O317" s="20"/>
      <c r="P317" s="20"/>
      <c r="Q317" s="20"/>
      <c r="R317" s="20"/>
      <c r="S317" s="20"/>
      <c r="T317" s="26"/>
      <c r="U317" s="13"/>
      <c r="V317" s="235"/>
      <c r="W317" s="235"/>
      <c r="X317" s="235"/>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row>
    <row r="318" spans="1:112" ht="12.75" customHeight="1" x14ac:dyDescent="0.3">
      <c r="A318" s="20"/>
      <c r="B318" s="20"/>
      <c r="C318" s="20"/>
      <c r="D318" s="20"/>
      <c r="E318" s="20"/>
      <c r="F318" s="20"/>
      <c r="G318" s="20"/>
      <c r="H318" s="20"/>
      <c r="I318" s="20"/>
      <c r="J318" s="20"/>
      <c r="K318" s="20"/>
      <c r="L318" s="20"/>
      <c r="M318" s="20"/>
      <c r="N318" s="20"/>
      <c r="O318" s="20"/>
      <c r="P318" s="20"/>
      <c r="Q318" s="20"/>
      <c r="R318" s="20"/>
      <c r="S318" s="20"/>
      <c r="T318" s="26"/>
      <c r="U318" s="13"/>
      <c r="V318" s="235"/>
      <c r="W318" s="235"/>
      <c r="X318" s="235"/>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row>
    <row r="319" spans="1:112" ht="12.75" customHeight="1" x14ac:dyDescent="0.3">
      <c r="A319" s="20"/>
      <c r="B319" s="20"/>
      <c r="C319" s="20"/>
      <c r="D319" s="20"/>
      <c r="E319" s="20"/>
      <c r="F319" s="20"/>
      <c r="G319" s="20"/>
      <c r="H319" s="20"/>
      <c r="I319" s="20"/>
      <c r="J319" s="20"/>
      <c r="K319" s="20"/>
      <c r="L319" s="20"/>
      <c r="M319" s="20"/>
      <c r="N319" s="20"/>
      <c r="O319" s="20"/>
      <c r="P319" s="20"/>
      <c r="Q319" s="20"/>
      <c r="R319" s="20"/>
      <c r="S319" s="20"/>
      <c r="T319" s="26"/>
      <c r="U319" s="13"/>
      <c r="V319" s="235"/>
      <c r="W319" s="235"/>
      <c r="X319" s="235"/>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row>
    <row r="320" spans="1:112" ht="12.75" customHeight="1" x14ac:dyDescent="0.3">
      <c r="A320" s="20"/>
      <c r="B320" s="20"/>
      <c r="C320" s="20"/>
      <c r="D320" s="20"/>
      <c r="E320" s="20"/>
      <c r="F320" s="20"/>
      <c r="G320" s="20"/>
      <c r="H320" s="20"/>
      <c r="I320" s="20"/>
      <c r="J320" s="20"/>
      <c r="K320" s="20"/>
      <c r="L320" s="20"/>
      <c r="M320" s="20"/>
      <c r="N320" s="20"/>
      <c r="O320" s="20"/>
      <c r="P320" s="20"/>
      <c r="Q320" s="20"/>
      <c r="R320" s="20"/>
      <c r="S320" s="20"/>
      <c r="T320" s="26"/>
      <c r="U320" s="13"/>
      <c r="V320" s="235"/>
      <c r="W320" s="235"/>
      <c r="X320" s="235"/>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row>
    <row r="321" spans="1:86" ht="12.75" customHeight="1" x14ac:dyDescent="0.3">
      <c r="A321" s="20"/>
      <c r="B321" s="20"/>
      <c r="C321" s="20"/>
      <c r="D321" s="20"/>
      <c r="E321" s="20"/>
      <c r="F321" s="20"/>
      <c r="G321" s="20"/>
      <c r="H321" s="20"/>
      <c r="I321" s="20"/>
      <c r="J321" s="20"/>
      <c r="K321" s="20"/>
      <c r="L321" s="20"/>
      <c r="M321" s="20"/>
      <c r="N321" s="20"/>
      <c r="O321" s="20"/>
      <c r="P321" s="20"/>
      <c r="Q321" s="20"/>
      <c r="R321" s="20"/>
      <c r="S321" s="20"/>
      <c r="T321" s="26"/>
      <c r="U321" s="13"/>
      <c r="V321" s="235"/>
      <c r="W321" s="235"/>
      <c r="X321" s="235"/>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row>
    <row r="322" spans="1:86" ht="12.75" customHeight="1" x14ac:dyDescent="0.3">
      <c r="A322" s="20"/>
      <c r="B322" s="20"/>
      <c r="C322" s="20"/>
      <c r="D322" s="20"/>
      <c r="E322" s="20"/>
      <c r="F322" s="20"/>
      <c r="G322" s="20"/>
      <c r="H322" s="20"/>
      <c r="I322" s="20"/>
      <c r="J322" s="20"/>
      <c r="K322" s="20"/>
      <c r="L322" s="20"/>
      <c r="M322" s="20"/>
      <c r="N322" s="20"/>
      <c r="O322" s="20"/>
      <c r="P322" s="20"/>
      <c r="Q322" s="20"/>
      <c r="R322" s="20"/>
      <c r="S322" s="20"/>
      <c r="T322" s="26"/>
      <c r="U322" s="13"/>
      <c r="V322" s="235"/>
      <c r="W322" s="235"/>
      <c r="X322" s="235"/>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row>
    <row r="323" spans="1:86" ht="12.75" customHeight="1" x14ac:dyDescent="0.3">
      <c r="A323" s="20"/>
      <c r="B323" s="20"/>
      <c r="C323" s="20"/>
      <c r="D323" s="20"/>
      <c r="E323" s="20"/>
      <c r="F323" s="20"/>
      <c r="G323" s="20"/>
      <c r="H323" s="20"/>
      <c r="I323" s="20"/>
      <c r="J323" s="20"/>
      <c r="K323" s="20"/>
      <c r="L323" s="20"/>
      <c r="M323" s="20"/>
      <c r="N323" s="20"/>
      <c r="O323" s="20"/>
      <c r="P323" s="20"/>
      <c r="Q323" s="20"/>
      <c r="R323" s="20"/>
      <c r="S323" s="20"/>
      <c r="T323" s="26"/>
      <c r="U323" s="13"/>
      <c r="V323" s="235"/>
      <c r="W323" s="235"/>
      <c r="X323" s="235"/>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row>
    <row r="324" spans="1:86" ht="12.75" customHeight="1" x14ac:dyDescent="0.3">
      <c r="A324" s="20"/>
      <c r="B324" s="20"/>
      <c r="C324" s="20"/>
      <c r="D324" s="20"/>
      <c r="E324" s="20"/>
      <c r="F324" s="20"/>
      <c r="G324" s="20"/>
      <c r="H324" s="20"/>
      <c r="I324" s="20"/>
      <c r="J324" s="20"/>
      <c r="K324" s="20"/>
      <c r="L324" s="20"/>
      <c r="M324" s="20"/>
      <c r="N324" s="20"/>
      <c r="O324" s="20"/>
      <c r="P324" s="20"/>
      <c r="Q324" s="20"/>
      <c r="R324" s="20"/>
      <c r="S324" s="20"/>
      <c r="T324" s="26"/>
      <c r="U324" s="13"/>
      <c r="V324" s="235"/>
      <c r="W324" s="235"/>
      <c r="X324" s="235"/>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row>
    <row r="325" spans="1:86" ht="12.75" customHeight="1" x14ac:dyDescent="0.3">
      <c r="A325" s="20"/>
      <c r="B325" s="20"/>
      <c r="C325" s="20"/>
      <c r="D325" s="20"/>
      <c r="E325" s="20"/>
      <c r="F325" s="20"/>
      <c r="G325" s="20"/>
      <c r="H325" s="20"/>
      <c r="I325" s="20"/>
      <c r="J325" s="20"/>
      <c r="K325" s="20"/>
      <c r="L325" s="20"/>
      <c r="M325" s="20"/>
      <c r="N325" s="20"/>
      <c r="O325" s="20"/>
      <c r="P325" s="20"/>
      <c r="Q325" s="20"/>
      <c r="R325" s="20"/>
      <c r="S325" s="20"/>
      <c r="T325" s="26"/>
      <c r="U325" s="13"/>
      <c r="V325" s="235"/>
      <c r="W325" s="235"/>
      <c r="X325" s="235"/>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row>
    <row r="326" spans="1:86" ht="12.75" customHeight="1" x14ac:dyDescent="0.3">
      <c r="A326" s="20"/>
      <c r="B326" s="20"/>
      <c r="C326" s="20"/>
      <c r="D326" s="20"/>
      <c r="E326" s="20"/>
      <c r="F326" s="20"/>
      <c r="G326" s="20"/>
      <c r="H326" s="11"/>
      <c r="I326" s="11"/>
      <c r="J326" s="11"/>
      <c r="K326" s="11"/>
      <c r="L326" s="11"/>
      <c r="M326" s="11"/>
      <c r="N326" s="11"/>
      <c r="O326" s="20"/>
      <c r="P326" s="20"/>
      <c r="Q326" s="20"/>
      <c r="R326" s="20"/>
      <c r="S326" s="20"/>
      <c r="T326" s="26"/>
      <c r="U326" s="13"/>
      <c r="V326" s="235"/>
      <c r="W326" s="235"/>
      <c r="X326" s="235"/>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row>
    <row r="327" spans="1:86" ht="12.75" customHeight="1" x14ac:dyDescent="0.3">
      <c r="A327" s="20"/>
      <c r="B327" s="20"/>
      <c r="C327" s="20"/>
      <c r="D327" s="20"/>
      <c r="E327" s="20"/>
      <c r="F327" s="20"/>
      <c r="G327" s="20"/>
      <c r="H327" s="20"/>
      <c r="I327" s="20"/>
      <c r="J327" s="20"/>
      <c r="K327" s="20"/>
      <c r="L327" s="20"/>
      <c r="M327" s="20"/>
      <c r="N327" s="20"/>
      <c r="O327" s="20"/>
      <c r="P327" s="20"/>
      <c r="Q327" s="20"/>
      <c r="R327" s="20"/>
      <c r="S327" s="20"/>
      <c r="T327" s="26"/>
      <c r="U327" s="13"/>
      <c r="V327" s="235"/>
      <c r="W327" s="235"/>
      <c r="X327" s="235"/>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row>
    <row r="328" spans="1:86" ht="12.75" customHeight="1" x14ac:dyDescent="0.3">
      <c r="A328" s="11"/>
      <c r="B328" s="20"/>
      <c r="C328" s="20"/>
      <c r="D328" s="20"/>
      <c r="E328" s="20"/>
      <c r="F328" s="20"/>
      <c r="G328" s="20"/>
      <c r="H328" s="20"/>
      <c r="I328" s="20"/>
      <c r="J328" s="20"/>
      <c r="K328" s="20"/>
      <c r="L328" s="20"/>
      <c r="M328" s="20"/>
      <c r="N328" s="20"/>
      <c r="O328" s="20"/>
      <c r="P328" s="20"/>
      <c r="Q328" s="20"/>
      <c r="R328" s="20"/>
      <c r="S328" s="20"/>
      <c r="T328" s="26"/>
      <c r="U328" s="13"/>
      <c r="V328" s="235"/>
      <c r="W328" s="235"/>
      <c r="X328" s="235"/>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row>
    <row r="329" spans="1:86" ht="12.75" customHeight="1" x14ac:dyDescent="0.3">
      <c r="A329" s="20"/>
      <c r="B329" s="20"/>
      <c r="C329" s="20"/>
      <c r="D329" s="20"/>
      <c r="E329" s="20"/>
      <c r="F329" s="20"/>
      <c r="G329" s="20"/>
      <c r="H329" s="20"/>
      <c r="I329" s="20"/>
      <c r="J329" s="20"/>
      <c r="K329" s="20"/>
      <c r="L329" s="20"/>
      <c r="M329" s="20"/>
      <c r="N329" s="20"/>
      <c r="O329" s="20"/>
      <c r="P329" s="20"/>
      <c r="Q329" s="20"/>
      <c r="R329" s="20"/>
      <c r="S329" s="20"/>
      <c r="T329" s="26"/>
      <c r="U329" s="13"/>
      <c r="V329" s="235"/>
      <c r="W329" s="235"/>
      <c r="X329" s="235"/>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row>
    <row r="330" spans="1:86" ht="12.75" customHeight="1" x14ac:dyDescent="0.3">
      <c r="A330" s="20"/>
      <c r="B330" s="20"/>
      <c r="C330" s="20"/>
      <c r="D330" s="20"/>
      <c r="E330" s="20"/>
      <c r="F330" s="20"/>
      <c r="G330" s="20"/>
      <c r="H330" s="20"/>
      <c r="I330" s="20"/>
      <c r="J330" s="20"/>
      <c r="K330" s="20"/>
      <c r="L330" s="20"/>
      <c r="M330" s="20"/>
      <c r="N330" s="20"/>
      <c r="O330" s="20"/>
      <c r="P330" s="20"/>
      <c r="Q330" s="20"/>
      <c r="R330" s="20"/>
      <c r="S330" s="20"/>
      <c r="T330" s="26"/>
      <c r="U330" s="13"/>
      <c r="V330" s="235"/>
      <c r="W330" s="235"/>
      <c r="X330" s="235"/>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row>
    <row r="331" spans="1:86" ht="12.75" customHeight="1" x14ac:dyDescent="0.3">
      <c r="A331" s="20"/>
      <c r="B331" s="20"/>
      <c r="C331" s="20"/>
      <c r="D331" s="20"/>
      <c r="E331" s="20"/>
      <c r="F331" s="20"/>
      <c r="G331" s="20"/>
      <c r="H331" s="20"/>
      <c r="I331" s="20"/>
      <c r="J331" s="20"/>
      <c r="K331" s="20"/>
      <c r="L331" s="20"/>
      <c r="M331" s="20"/>
      <c r="N331" s="20"/>
      <c r="O331" s="20"/>
      <c r="P331" s="20"/>
      <c r="Q331" s="20"/>
      <c r="R331" s="20"/>
      <c r="S331" s="20"/>
      <c r="T331" s="26"/>
      <c r="U331" s="13"/>
      <c r="V331" s="235"/>
      <c r="W331" s="235"/>
      <c r="X331" s="235"/>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row>
    <row r="332" spans="1:86" ht="12.75" customHeight="1" x14ac:dyDescent="0.3">
      <c r="A332" s="20"/>
      <c r="B332" s="20"/>
      <c r="C332" s="20"/>
      <c r="D332" s="20"/>
      <c r="E332" s="20"/>
      <c r="F332" s="20"/>
      <c r="G332" s="20"/>
      <c r="H332" s="20"/>
      <c r="I332" s="20"/>
      <c r="J332" s="20"/>
      <c r="K332" s="20"/>
      <c r="L332" s="20"/>
      <c r="M332" s="20"/>
      <c r="N332" s="20"/>
      <c r="O332" s="11"/>
      <c r="P332" s="11"/>
      <c r="Q332" s="11"/>
      <c r="R332" s="11"/>
      <c r="S332" s="11"/>
      <c r="T332" s="26"/>
      <c r="U332" s="13"/>
      <c r="V332" s="235"/>
      <c r="W332" s="235"/>
      <c r="X332" s="235"/>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row>
    <row r="333" spans="1:86" ht="12.75" customHeight="1" x14ac:dyDescent="0.3">
      <c r="A333" s="20"/>
      <c r="B333" s="20"/>
      <c r="C333" s="20"/>
      <c r="D333" s="20"/>
      <c r="E333" s="20"/>
      <c r="F333" s="20"/>
      <c r="G333" s="20"/>
      <c r="H333" s="20"/>
      <c r="I333" s="20"/>
      <c r="J333" s="20"/>
      <c r="K333" s="20"/>
      <c r="L333" s="20"/>
      <c r="M333" s="20"/>
      <c r="N333" s="20"/>
      <c r="O333" s="11"/>
      <c r="P333" s="11"/>
      <c r="Q333" s="11"/>
      <c r="R333" s="11"/>
      <c r="S333" s="11"/>
      <c r="T333" s="26"/>
      <c r="U333" s="13"/>
      <c r="V333" s="235"/>
      <c r="W333" s="235"/>
      <c r="X333" s="235"/>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row>
    <row r="334" spans="1:86" ht="12.75" customHeight="1" x14ac:dyDescent="0.3">
      <c r="A334" s="20"/>
      <c r="B334" s="20"/>
      <c r="C334" s="20"/>
      <c r="D334" s="20"/>
      <c r="E334" s="20"/>
      <c r="F334" s="20"/>
      <c r="G334" s="20"/>
      <c r="H334" s="20"/>
      <c r="I334" s="20"/>
      <c r="J334" s="20"/>
      <c r="K334" s="20"/>
      <c r="L334" s="20"/>
      <c r="M334" s="20"/>
      <c r="N334" s="20"/>
      <c r="O334" s="20"/>
      <c r="P334" s="20"/>
      <c r="Q334" s="20"/>
      <c r="R334" s="20"/>
      <c r="S334" s="20"/>
      <c r="T334" s="26"/>
      <c r="U334" s="13"/>
      <c r="V334" s="235"/>
      <c r="W334" s="235"/>
      <c r="X334" s="235"/>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row>
    <row r="335" spans="1:86" ht="12.75" customHeight="1" x14ac:dyDescent="0.3">
      <c r="A335" s="20"/>
      <c r="B335" s="20"/>
      <c r="C335" s="20"/>
      <c r="D335" s="20"/>
      <c r="E335" s="20"/>
      <c r="F335" s="20"/>
      <c r="G335" s="20"/>
      <c r="H335" s="20"/>
      <c r="I335" s="20"/>
      <c r="J335" s="20"/>
      <c r="K335" s="20"/>
      <c r="L335" s="20"/>
      <c r="M335" s="20"/>
      <c r="N335" s="20"/>
      <c r="O335" s="20"/>
      <c r="P335" s="20"/>
      <c r="Q335" s="20"/>
      <c r="R335" s="20"/>
      <c r="S335" s="20"/>
      <c r="T335" s="26"/>
      <c r="U335" s="13"/>
      <c r="V335" s="235"/>
      <c r="W335" s="235"/>
      <c r="X335" s="235"/>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row>
    <row r="336" spans="1:86" ht="37.5" customHeight="1" x14ac:dyDescent="0.3">
      <c r="A336" s="20"/>
      <c r="B336" s="20"/>
      <c r="C336" s="20"/>
      <c r="D336" s="20"/>
      <c r="E336" s="20"/>
      <c r="F336" s="20"/>
      <c r="G336" s="20"/>
      <c r="H336" s="20"/>
      <c r="I336" s="20"/>
      <c r="J336" s="20"/>
      <c r="K336" s="20"/>
      <c r="L336" s="20"/>
      <c r="M336" s="20"/>
      <c r="N336" s="20"/>
      <c r="O336" s="560"/>
      <c r="P336" s="561"/>
      <c r="Q336" s="561"/>
      <c r="R336" s="561"/>
      <c r="S336" s="561"/>
      <c r="T336" s="26"/>
      <c r="U336" s="13"/>
      <c r="V336" s="235"/>
      <c r="W336" s="235"/>
      <c r="X336" s="235"/>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row>
    <row r="337" spans="1:86" ht="16.5" customHeight="1" x14ac:dyDescent="0.3">
      <c r="A337" s="20"/>
      <c r="B337" s="20"/>
      <c r="C337" s="20"/>
      <c r="D337" s="20"/>
      <c r="E337" s="20"/>
      <c r="F337" s="20"/>
      <c r="G337" s="20"/>
      <c r="H337" s="20"/>
      <c r="I337" s="20"/>
      <c r="J337" s="20"/>
      <c r="K337" s="20"/>
      <c r="L337" s="20"/>
      <c r="M337" s="20"/>
      <c r="N337" s="20"/>
      <c r="O337" s="562"/>
      <c r="P337" s="562"/>
      <c r="Q337" s="562"/>
      <c r="R337" s="562"/>
      <c r="S337" s="562"/>
      <c r="T337" s="26"/>
      <c r="U337" s="13"/>
      <c r="V337" s="235"/>
      <c r="W337" s="235"/>
      <c r="X337" s="235"/>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row>
    <row r="338" spans="1:86" ht="12.75" customHeight="1" x14ac:dyDescent="0.3">
      <c r="A338" s="20"/>
      <c r="B338" s="20"/>
      <c r="C338" s="20"/>
      <c r="D338" s="20"/>
      <c r="E338" s="20"/>
      <c r="F338" s="20"/>
      <c r="G338" s="20"/>
      <c r="H338" s="20"/>
      <c r="I338" s="20"/>
      <c r="J338" s="20"/>
      <c r="K338" s="20"/>
      <c r="L338" s="20"/>
      <c r="M338" s="20"/>
      <c r="N338" s="20"/>
      <c r="O338" s="20"/>
      <c r="P338" s="20"/>
      <c r="Q338" s="20"/>
      <c r="R338" s="20"/>
      <c r="S338" s="20"/>
      <c r="T338" s="26"/>
      <c r="U338" s="13"/>
      <c r="V338" s="235"/>
      <c r="W338" s="235"/>
      <c r="X338" s="235"/>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row>
    <row r="339" spans="1:86" ht="12.75" customHeight="1" x14ac:dyDescent="0.3">
      <c r="A339" s="20"/>
      <c r="B339" s="20"/>
      <c r="C339" s="20"/>
      <c r="D339" s="20"/>
      <c r="E339" s="20"/>
      <c r="F339" s="20"/>
      <c r="G339" s="20"/>
      <c r="H339" s="20"/>
      <c r="I339" s="20"/>
      <c r="J339" s="20"/>
      <c r="K339" s="20"/>
      <c r="L339" s="20"/>
      <c r="M339" s="20"/>
      <c r="N339" s="20"/>
      <c r="O339" s="20"/>
      <c r="P339" s="20"/>
      <c r="Q339" s="20"/>
      <c r="R339" s="20"/>
      <c r="S339" s="20"/>
      <c r="T339" s="26"/>
      <c r="U339" s="13"/>
      <c r="V339" s="235"/>
      <c r="W339" s="235"/>
      <c r="X339" s="235"/>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row>
    <row r="340" spans="1:86" ht="12.75" customHeight="1" x14ac:dyDescent="0.3">
      <c r="A340" s="20"/>
      <c r="B340" s="20"/>
      <c r="C340" s="20"/>
      <c r="D340" s="20"/>
      <c r="E340" s="20"/>
      <c r="F340" s="20"/>
      <c r="G340" s="20"/>
      <c r="H340" s="20"/>
      <c r="I340" s="20"/>
      <c r="J340" s="20"/>
      <c r="K340" s="20"/>
      <c r="L340" s="20"/>
      <c r="M340" s="20"/>
      <c r="N340" s="20"/>
      <c r="O340" s="20"/>
      <c r="P340" s="20"/>
      <c r="Q340" s="20"/>
      <c r="R340" s="20"/>
      <c r="S340" s="20"/>
      <c r="T340" s="26"/>
      <c r="U340" s="13"/>
      <c r="V340" s="235"/>
      <c r="W340" s="235"/>
      <c r="X340" s="235"/>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row>
    <row r="341" spans="1:86" ht="12.75" customHeight="1" x14ac:dyDescent="0.3">
      <c r="A341" s="20"/>
      <c r="B341" s="20"/>
      <c r="C341" s="20"/>
      <c r="D341" s="20"/>
      <c r="E341" s="20"/>
      <c r="F341" s="20"/>
      <c r="G341" s="20"/>
      <c r="H341" s="20"/>
      <c r="I341" s="20"/>
      <c r="J341" s="20"/>
      <c r="K341" s="20"/>
      <c r="L341" s="20"/>
      <c r="M341" s="20"/>
      <c r="N341" s="20"/>
      <c r="O341" s="20"/>
      <c r="P341" s="20"/>
      <c r="Q341" s="20"/>
      <c r="R341" s="20"/>
      <c r="S341" s="20"/>
      <c r="T341" s="26"/>
      <c r="U341" s="13"/>
      <c r="V341" s="235"/>
      <c r="W341" s="235"/>
      <c r="X341" s="235"/>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row>
    <row r="342" spans="1:86" ht="12.75" customHeight="1" x14ac:dyDescent="0.3">
      <c r="A342" s="20"/>
      <c r="B342" s="20"/>
      <c r="C342" s="20"/>
      <c r="D342" s="20"/>
      <c r="E342" s="20"/>
      <c r="F342" s="20"/>
      <c r="G342" s="20"/>
      <c r="H342" s="20"/>
      <c r="I342" s="20"/>
      <c r="J342" s="20"/>
      <c r="K342" s="20"/>
      <c r="L342" s="20"/>
      <c r="M342" s="20"/>
      <c r="N342" s="20"/>
      <c r="O342" s="20"/>
      <c r="P342" s="20"/>
      <c r="Q342" s="20"/>
      <c r="R342" s="20"/>
      <c r="S342" s="20"/>
      <c r="T342" s="26"/>
      <c r="U342" s="13"/>
      <c r="V342" s="235"/>
      <c r="W342" s="235"/>
      <c r="X342" s="235"/>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row>
    <row r="343" spans="1:86" ht="12.75" customHeight="1" x14ac:dyDescent="0.3">
      <c r="A343" s="20"/>
      <c r="B343" s="20"/>
      <c r="C343" s="20"/>
      <c r="D343" s="20"/>
      <c r="E343" s="20"/>
      <c r="F343" s="20"/>
      <c r="G343" s="20"/>
      <c r="H343" s="20"/>
      <c r="I343" s="20"/>
      <c r="J343" s="20"/>
      <c r="K343" s="20"/>
      <c r="L343" s="20"/>
      <c r="M343" s="20"/>
      <c r="N343" s="20"/>
      <c r="O343" s="20"/>
      <c r="P343" s="20"/>
      <c r="Q343" s="20"/>
      <c r="R343" s="20"/>
      <c r="S343" s="20"/>
      <c r="T343" s="26"/>
      <c r="U343" s="13"/>
      <c r="V343" s="235"/>
      <c r="W343" s="235"/>
      <c r="X343" s="235"/>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row>
    <row r="344" spans="1:86" ht="12.75" customHeight="1" x14ac:dyDescent="0.3">
      <c r="A344" s="20"/>
      <c r="B344" s="20"/>
      <c r="C344" s="20"/>
      <c r="D344" s="20"/>
      <c r="E344" s="20"/>
      <c r="F344" s="20"/>
      <c r="G344" s="20"/>
      <c r="H344" s="20"/>
      <c r="I344" s="20"/>
      <c r="J344" s="20"/>
      <c r="K344" s="20"/>
      <c r="L344" s="20"/>
      <c r="M344" s="20"/>
      <c r="N344" s="20"/>
      <c r="O344" s="20"/>
      <c r="P344" s="20"/>
      <c r="Q344" s="20"/>
      <c r="R344" s="20"/>
      <c r="S344" s="20"/>
      <c r="T344" s="26"/>
      <c r="U344" s="13"/>
      <c r="V344" s="235"/>
      <c r="W344" s="235"/>
      <c r="X344" s="235"/>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row>
    <row r="345" spans="1:86" ht="12.75" customHeight="1" x14ac:dyDescent="0.3">
      <c r="A345" s="20"/>
      <c r="B345" s="20"/>
      <c r="C345" s="20"/>
      <c r="D345" s="20"/>
      <c r="E345" s="20"/>
      <c r="F345" s="20"/>
      <c r="G345" s="20"/>
      <c r="H345" s="20"/>
      <c r="I345" s="20"/>
      <c r="J345" s="20"/>
      <c r="K345" s="20"/>
      <c r="L345" s="20"/>
      <c r="M345" s="20"/>
      <c r="N345" s="20"/>
      <c r="O345" s="20"/>
      <c r="P345" s="20"/>
      <c r="Q345" s="20"/>
      <c r="R345" s="20"/>
      <c r="S345" s="20"/>
      <c r="T345" s="26"/>
      <c r="U345" s="13"/>
      <c r="V345" s="235"/>
      <c r="W345" s="235"/>
      <c r="X345" s="235"/>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row>
    <row r="346" spans="1:86" ht="12.75" customHeight="1" x14ac:dyDescent="0.3">
      <c r="A346" s="20"/>
      <c r="B346" s="20"/>
      <c r="C346" s="20"/>
      <c r="D346" s="20"/>
      <c r="E346" s="20"/>
      <c r="F346" s="20"/>
      <c r="G346" s="20"/>
      <c r="H346" s="20"/>
      <c r="I346" s="20"/>
      <c r="J346" s="20"/>
      <c r="K346" s="20"/>
      <c r="L346" s="20"/>
      <c r="M346" s="20"/>
      <c r="N346" s="20"/>
      <c r="O346" s="20"/>
      <c r="P346" s="20"/>
      <c r="Q346" s="20"/>
      <c r="R346" s="20"/>
      <c r="S346" s="20"/>
      <c r="T346" s="26"/>
      <c r="U346" s="13"/>
      <c r="V346" s="235"/>
      <c r="W346" s="235"/>
      <c r="X346" s="235"/>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row>
    <row r="347" spans="1:86" ht="12.75" customHeight="1" x14ac:dyDescent="0.3">
      <c r="A347" s="20"/>
      <c r="B347" s="20"/>
      <c r="C347" s="20"/>
      <c r="D347" s="20"/>
      <c r="E347" s="20"/>
      <c r="F347" s="20"/>
      <c r="G347" s="20"/>
      <c r="H347" s="20"/>
      <c r="I347" s="20"/>
      <c r="J347" s="20"/>
      <c r="K347" s="20"/>
      <c r="L347" s="20"/>
      <c r="M347" s="20"/>
      <c r="N347" s="20"/>
      <c r="O347" s="20"/>
      <c r="P347" s="20"/>
      <c r="Q347" s="20"/>
      <c r="R347" s="20"/>
      <c r="S347" s="20"/>
      <c r="T347" s="26"/>
      <c r="U347" s="13"/>
      <c r="V347" s="235"/>
      <c r="W347" s="235"/>
      <c r="X347" s="235"/>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row>
    <row r="348" spans="1:86" ht="12.75" customHeight="1" x14ac:dyDescent="0.3">
      <c r="A348" s="20"/>
      <c r="B348" s="20"/>
      <c r="C348" s="20"/>
      <c r="D348" s="20"/>
      <c r="E348" s="20"/>
      <c r="F348" s="20"/>
      <c r="G348" s="20"/>
      <c r="H348" s="20"/>
      <c r="I348" s="20"/>
      <c r="J348" s="20"/>
      <c r="K348" s="20"/>
      <c r="L348" s="20"/>
      <c r="M348" s="20"/>
      <c r="N348" s="20"/>
      <c r="O348" s="20"/>
      <c r="P348" s="20"/>
      <c r="Q348" s="20"/>
      <c r="R348" s="20"/>
      <c r="S348" s="20"/>
      <c r="T348" s="26"/>
      <c r="U348" s="13"/>
      <c r="V348" s="235"/>
      <c r="W348" s="235"/>
      <c r="X348" s="235"/>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row>
    <row r="349" spans="1:86" ht="12.75" customHeight="1" x14ac:dyDescent="0.3">
      <c r="A349" s="20"/>
      <c r="B349" s="20"/>
      <c r="C349" s="20"/>
      <c r="D349" s="20"/>
      <c r="E349" s="20"/>
      <c r="F349" s="20"/>
      <c r="G349" s="20"/>
      <c r="H349" s="20"/>
      <c r="I349" s="20"/>
      <c r="J349" s="20"/>
      <c r="K349" s="20"/>
      <c r="L349" s="20"/>
      <c r="M349" s="20"/>
      <c r="N349" s="20"/>
      <c r="O349" s="20"/>
      <c r="P349" s="20"/>
      <c r="Q349" s="20"/>
      <c r="R349" s="20"/>
      <c r="S349" s="20"/>
      <c r="T349" s="26"/>
      <c r="U349" s="13"/>
      <c r="V349" s="235"/>
      <c r="W349" s="235"/>
      <c r="X349" s="235"/>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row>
    <row r="350" spans="1:86" ht="18.75" x14ac:dyDescent="0.3">
      <c r="A350" s="20"/>
      <c r="B350" s="245" t="s">
        <v>288</v>
      </c>
      <c r="C350" s="20"/>
      <c r="D350" s="20"/>
      <c r="E350" s="20"/>
      <c r="F350" s="20"/>
      <c r="G350" s="20"/>
      <c r="H350" s="20"/>
      <c r="I350" s="20"/>
      <c r="J350" s="20"/>
      <c r="K350" s="20"/>
      <c r="L350" s="20"/>
      <c r="M350" s="20"/>
      <c r="N350" s="11"/>
      <c r="O350" s="11"/>
      <c r="P350" s="20"/>
      <c r="Q350" s="20"/>
      <c r="R350" s="20"/>
      <c r="S350" s="20"/>
      <c r="T350" s="26"/>
      <c r="U350" s="13"/>
      <c r="V350" s="235"/>
      <c r="W350" s="235"/>
      <c r="X350" s="235"/>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row>
    <row r="351" spans="1:86" ht="12.75" customHeight="1" x14ac:dyDescent="0.3">
      <c r="A351" s="20"/>
      <c r="B351" s="20"/>
      <c r="C351" s="20"/>
      <c r="D351" s="20"/>
      <c r="E351" s="20"/>
      <c r="F351" s="20"/>
      <c r="G351" s="20"/>
      <c r="H351" s="20"/>
      <c r="I351" s="20"/>
      <c r="J351" s="20"/>
      <c r="K351" s="20"/>
      <c r="L351" s="20"/>
      <c r="M351" s="20"/>
      <c r="N351" s="20"/>
      <c r="O351" s="11"/>
      <c r="P351" s="20"/>
      <c r="Q351" s="20"/>
      <c r="R351" s="20"/>
      <c r="S351" s="20"/>
      <c r="T351" s="26"/>
      <c r="U351" s="13"/>
      <c r="V351" s="235"/>
      <c r="W351" s="235"/>
      <c r="X351" s="235"/>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row>
    <row r="352" spans="1:86" ht="18" x14ac:dyDescent="0.35">
      <c r="A352" s="20"/>
      <c r="B352" s="500" t="str">
        <f>IF(Relevé!E200="non","Votre chasse d'eau :"," ")</f>
        <v xml:space="preserve"> </v>
      </c>
      <c r="C352" s="500"/>
      <c r="D352" s="500"/>
      <c r="E352" s="500"/>
      <c r="F352" s="500"/>
      <c r="G352" s="20"/>
      <c r="H352" s="500" t="str">
        <f>IF(Relevé!E200="oui","Votre chasse d'eau :"," ")</f>
        <v xml:space="preserve"> </v>
      </c>
      <c r="I352" s="500"/>
      <c r="J352" s="500"/>
      <c r="K352" s="500"/>
      <c r="L352" s="500"/>
      <c r="M352" s="500"/>
      <c r="N352" s="500"/>
      <c r="O352" s="20"/>
      <c r="P352" s="20"/>
      <c r="Q352" s="20"/>
      <c r="R352" s="20"/>
      <c r="S352" s="20"/>
      <c r="T352" s="26"/>
      <c r="U352" s="13"/>
      <c r="V352" s="235"/>
      <c r="W352" s="235"/>
      <c r="X352" s="235"/>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row>
    <row r="353" spans="1:86" ht="12.75" customHeight="1" x14ac:dyDescent="0.3">
      <c r="A353" s="20"/>
      <c r="B353" s="20"/>
      <c r="C353" s="20"/>
      <c r="D353" s="20"/>
      <c r="E353" s="20"/>
      <c r="F353" s="20"/>
      <c r="G353" s="20"/>
      <c r="H353" s="20"/>
      <c r="I353" s="11"/>
      <c r="J353" s="20"/>
      <c r="K353" s="20"/>
      <c r="L353" s="20"/>
      <c r="M353" s="20"/>
      <c r="N353" s="20"/>
      <c r="O353" s="20"/>
      <c r="P353" s="20"/>
      <c r="Q353" s="20"/>
      <c r="R353" s="20"/>
      <c r="S353" s="20"/>
      <c r="T353" s="26"/>
      <c r="U353" s="13"/>
      <c r="V353" s="235"/>
      <c r="W353" s="235"/>
      <c r="X353" s="235"/>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row>
    <row r="354" spans="1:86" ht="16.5" x14ac:dyDescent="0.3">
      <c r="A354" s="20"/>
      <c r="B354" s="20"/>
      <c r="C354" s="108" t="s">
        <v>284</v>
      </c>
      <c r="D354" s="20"/>
      <c r="E354" s="20"/>
      <c r="F354" s="20"/>
      <c r="G354" s="20"/>
      <c r="H354" s="11"/>
      <c r="I354" s="11"/>
      <c r="J354" s="11"/>
      <c r="K354" s="122" t="s">
        <v>285</v>
      </c>
      <c r="L354" s="11"/>
      <c r="M354" s="20"/>
      <c r="N354" s="20"/>
      <c r="O354" s="20"/>
      <c r="P354" s="20"/>
      <c r="Q354" s="20"/>
      <c r="R354" s="20"/>
      <c r="S354" s="20"/>
      <c r="T354" s="26"/>
      <c r="U354" s="13"/>
      <c r="V354" s="235"/>
      <c r="W354" s="235"/>
      <c r="X354" s="235"/>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row>
    <row r="355" spans="1:86" ht="12.75" customHeight="1" x14ac:dyDescent="0.3">
      <c r="A355" s="20"/>
      <c r="B355" s="20"/>
      <c r="C355" s="108"/>
      <c r="D355" s="20"/>
      <c r="E355" s="20"/>
      <c r="F355" s="20"/>
      <c r="G355" s="20"/>
      <c r="H355" s="11"/>
      <c r="I355" s="108"/>
      <c r="J355" s="20"/>
      <c r="K355" s="20"/>
      <c r="L355" s="11"/>
      <c r="M355" s="20"/>
      <c r="N355" s="20"/>
      <c r="O355" s="20"/>
      <c r="P355" s="20"/>
      <c r="Q355" s="20"/>
      <c r="R355" s="20"/>
      <c r="S355" s="20"/>
      <c r="T355" s="26"/>
      <c r="U355" s="13"/>
      <c r="V355" s="235"/>
      <c r="W355" s="235"/>
      <c r="X355" s="235"/>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row>
    <row r="356" spans="1:86" ht="16.5" x14ac:dyDescent="0.35">
      <c r="A356" s="20"/>
      <c r="B356" s="20"/>
      <c r="C356" s="20"/>
      <c r="D356" s="20"/>
      <c r="E356" s="20"/>
      <c r="F356" s="20"/>
      <c r="G356" s="20"/>
      <c r="H356" s="11"/>
      <c r="I356" s="109" t="s">
        <v>286</v>
      </c>
      <c r="J356" s="20"/>
      <c r="K356" s="20"/>
      <c r="L356" s="11"/>
      <c r="M356" s="107" t="s">
        <v>287</v>
      </c>
      <c r="N356" s="20"/>
      <c r="O356" s="20"/>
      <c r="P356" s="20"/>
      <c r="Q356" s="20"/>
      <c r="R356" s="20"/>
      <c r="S356" s="20"/>
      <c r="T356" s="26"/>
      <c r="U356" s="13"/>
      <c r="V356" s="235"/>
      <c r="W356" s="235"/>
      <c r="X356" s="235"/>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row>
    <row r="357" spans="1:86" ht="12.75" customHeight="1" x14ac:dyDescent="0.3">
      <c r="A357" s="20"/>
      <c r="B357" s="20"/>
      <c r="C357" s="20"/>
      <c r="D357" s="20"/>
      <c r="E357" s="20"/>
      <c r="F357" s="20"/>
      <c r="G357" s="20"/>
      <c r="H357" s="20"/>
      <c r="I357" s="20"/>
      <c r="J357" s="20"/>
      <c r="K357" s="20"/>
      <c r="L357" s="20"/>
      <c r="M357" s="20"/>
      <c r="N357" s="20"/>
      <c r="O357" s="20"/>
      <c r="P357" s="20"/>
      <c r="Q357" s="20"/>
      <c r="R357" s="20"/>
      <c r="S357" s="20"/>
      <c r="T357" s="26"/>
      <c r="U357" s="13"/>
      <c r="V357" s="235"/>
      <c r="W357" s="235"/>
      <c r="X357" s="235"/>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row>
    <row r="358" spans="1:86" ht="15" x14ac:dyDescent="0.3">
      <c r="A358" s="20"/>
      <c r="B358" s="20"/>
      <c r="C358" s="20"/>
      <c r="D358" s="20"/>
      <c r="E358" s="20"/>
      <c r="F358" s="20"/>
      <c r="G358" s="20"/>
      <c r="H358" s="20"/>
      <c r="I358" s="11"/>
      <c r="J358" s="20"/>
      <c r="K358" s="11"/>
      <c r="L358" s="11"/>
      <c r="M358" s="11"/>
      <c r="N358" s="20"/>
      <c r="O358" s="20"/>
      <c r="P358" s="20"/>
      <c r="Q358" s="20"/>
      <c r="R358" s="20"/>
      <c r="S358" s="20"/>
      <c r="T358" s="26"/>
      <c r="U358" s="13"/>
      <c r="V358" s="235"/>
      <c r="W358" s="235"/>
      <c r="X358" s="235"/>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row>
    <row r="359" spans="1:86" ht="15" x14ac:dyDescent="0.3">
      <c r="A359" s="20"/>
      <c r="B359" s="20"/>
      <c r="C359" s="20"/>
      <c r="D359" s="20"/>
      <c r="E359" s="20"/>
      <c r="F359" s="20"/>
      <c r="G359" s="20"/>
      <c r="H359" s="20"/>
      <c r="I359" s="11"/>
      <c r="J359" s="20"/>
      <c r="K359" s="20"/>
      <c r="L359" s="20"/>
      <c r="M359" s="20"/>
      <c r="N359" s="20"/>
      <c r="O359" s="20"/>
      <c r="P359" s="20"/>
      <c r="Q359" s="20"/>
      <c r="R359" s="20"/>
      <c r="S359" s="20"/>
      <c r="T359" s="26"/>
      <c r="U359" s="13"/>
      <c r="V359" s="235"/>
      <c r="W359" s="235"/>
      <c r="X359" s="235"/>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row>
    <row r="360" spans="1:86" ht="12.75" customHeight="1" x14ac:dyDescent="0.3">
      <c r="A360" s="20"/>
      <c r="B360" s="20"/>
      <c r="C360" s="20"/>
      <c r="D360" s="20"/>
      <c r="E360" s="20"/>
      <c r="F360" s="20"/>
      <c r="G360" s="20"/>
      <c r="H360" s="20"/>
      <c r="I360" s="20"/>
      <c r="J360" s="20"/>
      <c r="K360" s="20"/>
      <c r="L360" s="20"/>
      <c r="M360" s="20"/>
      <c r="N360" s="20"/>
      <c r="O360" s="20"/>
      <c r="P360" s="20"/>
      <c r="Q360" s="20"/>
      <c r="R360" s="20"/>
      <c r="S360" s="20"/>
      <c r="T360" s="26"/>
      <c r="U360" s="13"/>
      <c r="V360" s="235"/>
      <c r="W360" s="235"/>
      <c r="X360" s="235"/>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row>
    <row r="361" spans="1:86" ht="12.75" customHeight="1" x14ac:dyDescent="0.3">
      <c r="A361" s="20"/>
      <c r="B361" s="20"/>
      <c r="C361" s="20"/>
      <c r="D361" s="20"/>
      <c r="E361" s="20"/>
      <c r="F361" s="20"/>
      <c r="G361" s="20"/>
      <c r="H361" s="20"/>
      <c r="I361" s="20"/>
      <c r="J361" s="20"/>
      <c r="K361" s="20"/>
      <c r="L361" s="20"/>
      <c r="M361" s="20"/>
      <c r="N361" s="20"/>
      <c r="O361" s="20"/>
      <c r="P361" s="20"/>
      <c r="Q361" s="20"/>
      <c r="R361" s="20"/>
      <c r="S361" s="20"/>
      <c r="T361" s="26"/>
      <c r="U361" s="13"/>
      <c r="V361" s="235"/>
      <c r="W361" s="235"/>
      <c r="X361" s="235"/>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row>
    <row r="362" spans="1:86" ht="15" x14ac:dyDescent="0.3">
      <c r="A362" s="20"/>
      <c r="B362" s="20"/>
      <c r="C362" s="20"/>
      <c r="D362" s="20"/>
      <c r="E362" s="20"/>
      <c r="F362" s="20"/>
      <c r="G362" s="20"/>
      <c r="H362" s="20"/>
      <c r="I362" s="20"/>
      <c r="J362" s="20"/>
      <c r="K362" s="20"/>
      <c r="L362" s="11"/>
      <c r="M362" s="20"/>
      <c r="N362" s="20"/>
      <c r="O362" s="20"/>
      <c r="P362" s="20"/>
      <c r="Q362" s="20"/>
      <c r="R362" s="20"/>
      <c r="S362" s="20"/>
      <c r="T362" s="26"/>
      <c r="U362" s="13"/>
      <c r="V362" s="235"/>
      <c r="W362" s="235"/>
      <c r="X362" s="235"/>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row>
    <row r="363" spans="1:86" ht="12.75" customHeight="1" x14ac:dyDescent="0.3">
      <c r="A363" s="20"/>
      <c r="B363" s="20"/>
      <c r="C363" s="20"/>
      <c r="D363" s="20"/>
      <c r="E363" s="20"/>
      <c r="F363" s="20"/>
      <c r="G363" s="20"/>
      <c r="H363" s="20"/>
      <c r="I363" s="20"/>
      <c r="J363" s="20"/>
      <c r="K363" s="20"/>
      <c r="L363" s="20"/>
      <c r="M363" s="20"/>
      <c r="N363" s="20"/>
      <c r="O363" s="20"/>
      <c r="P363" s="20"/>
      <c r="Q363" s="20"/>
      <c r="R363" s="20"/>
      <c r="S363" s="20"/>
      <c r="T363" s="26"/>
      <c r="U363" s="13"/>
      <c r="V363" s="235"/>
      <c r="W363" s="235"/>
      <c r="X363" s="235"/>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row>
    <row r="364" spans="1:86" ht="12.75" customHeight="1" x14ac:dyDescent="0.3">
      <c r="A364" s="20"/>
      <c r="B364" s="20"/>
      <c r="C364" s="20"/>
      <c r="D364" s="20"/>
      <c r="E364" s="20"/>
      <c r="F364" s="20"/>
      <c r="G364" s="20"/>
      <c r="H364" s="20"/>
      <c r="I364" s="20"/>
      <c r="J364" s="20"/>
      <c r="K364" s="20"/>
      <c r="L364" s="20"/>
      <c r="M364" s="20"/>
      <c r="N364" s="20"/>
      <c r="O364" s="20"/>
      <c r="P364" s="20"/>
      <c r="Q364" s="20"/>
      <c r="R364" s="20"/>
      <c r="S364" s="20"/>
      <c r="T364" s="26"/>
      <c r="U364" s="13"/>
      <c r="V364" s="235"/>
      <c r="W364" s="235"/>
      <c r="X364" s="235"/>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row>
    <row r="365" spans="1:86" ht="12.75" customHeight="1" x14ac:dyDescent="0.3">
      <c r="A365" s="20"/>
      <c r="B365" s="20"/>
      <c r="C365" s="20"/>
      <c r="D365" s="20"/>
      <c r="E365" s="20"/>
      <c r="F365" s="20"/>
      <c r="G365" s="20"/>
      <c r="H365" s="20"/>
      <c r="I365" s="20"/>
      <c r="J365" s="20"/>
      <c r="K365" s="20"/>
      <c r="L365" s="20"/>
      <c r="M365" s="20"/>
      <c r="N365" s="20"/>
      <c r="O365" s="20"/>
      <c r="P365" s="20"/>
      <c r="Q365" s="20"/>
      <c r="R365" s="20"/>
      <c r="S365" s="20"/>
      <c r="T365" s="26"/>
      <c r="U365" s="13"/>
      <c r="V365" s="235"/>
      <c r="W365" s="235"/>
      <c r="X365" s="235"/>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row>
    <row r="366" spans="1:86" ht="15" x14ac:dyDescent="0.3">
      <c r="A366" s="20"/>
      <c r="B366" s="20"/>
      <c r="C366" s="20"/>
      <c r="D366" s="11"/>
      <c r="E366" s="11"/>
      <c r="F366" s="20"/>
      <c r="G366" s="20"/>
      <c r="H366" s="20"/>
      <c r="I366" s="20"/>
      <c r="J366" s="11"/>
      <c r="K366" s="20"/>
      <c r="L366" s="20"/>
      <c r="M366" s="20"/>
      <c r="N366" s="20"/>
      <c r="O366" s="20"/>
      <c r="P366" s="20"/>
      <c r="Q366" s="20"/>
      <c r="R366" s="20"/>
      <c r="S366" s="20"/>
      <c r="T366" s="26"/>
      <c r="U366" s="13"/>
      <c r="V366" s="235"/>
      <c r="W366" s="235"/>
      <c r="X366" s="235"/>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row>
    <row r="367" spans="1:86" ht="12.75" customHeight="1" x14ac:dyDescent="0.3">
      <c r="A367" s="20"/>
      <c r="B367" s="20"/>
      <c r="C367" s="20"/>
      <c r="D367" s="20"/>
      <c r="E367" s="20"/>
      <c r="F367" s="20"/>
      <c r="G367" s="20"/>
      <c r="H367" s="20"/>
      <c r="I367" s="20"/>
      <c r="J367" s="20"/>
      <c r="K367" s="20"/>
      <c r="L367" s="20"/>
      <c r="M367" s="20"/>
      <c r="N367" s="20"/>
      <c r="O367" s="20"/>
      <c r="P367" s="20"/>
      <c r="Q367" s="20"/>
      <c r="R367" s="20"/>
      <c r="S367" s="20"/>
      <c r="T367" s="26"/>
      <c r="U367" s="13"/>
      <c r="V367" s="235"/>
      <c r="W367" s="235"/>
      <c r="X367" s="235"/>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row>
    <row r="368" spans="1:86" ht="12.75" customHeight="1" x14ac:dyDescent="0.3">
      <c r="A368" s="20"/>
      <c r="B368" s="20"/>
      <c r="C368" s="20"/>
      <c r="D368" s="20"/>
      <c r="E368" s="20"/>
      <c r="F368" s="20"/>
      <c r="G368" s="20"/>
      <c r="H368" s="20"/>
      <c r="I368" s="20"/>
      <c r="J368" s="20"/>
      <c r="K368" s="20"/>
      <c r="L368" s="20"/>
      <c r="M368" s="20"/>
      <c r="N368" s="20"/>
      <c r="O368" s="20"/>
      <c r="P368" s="20"/>
      <c r="Q368" s="20"/>
      <c r="R368" s="20"/>
      <c r="S368" s="20"/>
      <c r="T368" s="26"/>
      <c r="U368" s="13"/>
      <c r="V368" s="235"/>
      <c r="W368" s="235"/>
      <c r="X368" s="235"/>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row>
    <row r="369" spans="1:121" ht="12.75" customHeight="1" x14ac:dyDescent="0.3">
      <c r="A369" s="20"/>
      <c r="B369" s="20"/>
      <c r="C369" s="20"/>
      <c r="D369" s="20"/>
      <c r="E369" s="20"/>
      <c r="F369" s="20"/>
      <c r="G369" s="20"/>
      <c r="H369" s="20"/>
      <c r="I369" s="20"/>
      <c r="J369" s="20"/>
      <c r="K369" s="20"/>
      <c r="L369" s="20"/>
      <c r="M369" s="20"/>
      <c r="N369" s="20"/>
      <c r="O369" s="20"/>
      <c r="P369" s="20"/>
      <c r="Q369" s="20"/>
      <c r="R369" s="20"/>
      <c r="S369" s="20"/>
      <c r="T369" s="26"/>
      <c r="U369" s="13"/>
      <c r="V369" s="235"/>
      <c r="W369" s="235"/>
      <c r="X369" s="235"/>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row>
    <row r="370" spans="1:121" ht="12.75" customHeight="1" x14ac:dyDescent="0.3">
      <c r="A370" s="20"/>
      <c r="B370" s="20"/>
      <c r="C370" s="20"/>
      <c r="D370" s="20"/>
      <c r="E370" s="20"/>
      <c r="F370" s="20"/>
      <c r="G370" s="20"/>
      <c r="H370" s="20"/>
      <c r="I370" s="20"/>
      <c r="J370" s="20"/>
      <c r="K370" s="20"/>
      <c r="L370" s="20"/>
      <c r="M370" s="20"/>
      <c r="N370" s="20"/>
      <c r="O370" s="20"/>
      <c r="P370" s="20"/>
      <c r="Q370" s="20"/>
      <c r="R370" s="20"/>
      <c r="S370" s="20"/>
      <c r="T370" s="26"/>
      <c r="U370" s="13"/>
      <c r="V370" s="235"/>
      <c r="W370" s="235"/>
      <c r="X370" s="235"/>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row>
    <row r="371" spans="1:121" ht="12.75" customHeight="1" x14ac:dyDescent="0.3">
      <c r="A371" s="20"/>
      <c r="B371" s="20"/>
      <c r="C371" s="20"/>
      <c r="D371" s="20"/>
      <c r="E371" s="20"/>
      <c r="F371" s="20"/>
      <c r="G371" s="20"/>
      <c r="H371" s="20"/>
      <c r="I371" s="20"/>
      <c r="J371" s="20"/>
      <c r="K371" s="20"/>
      <c r="L371" s="20"/>
      <c r="M371" s="20"/>
      <c r="N371" s="20"/>
      <c r="O371" s="20"/>
      <c r="P371" s="20"/>
      <c r="Q371" s="20"/>
      <c r="R371" s="20"/>
      <c r="S371" s="20"/>
      <c r="T371" s="26"/>
      <c r="U371" s="13"/>
      <c r="V371" s="235"/>
      <c r="W371" s="235"/>
      <c r="X371" s="235"/>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row>
    <row r="372" spans="1:121" ht="12.75" customHeight="1" x14ac:dyDescent="0.3">
      <c r="A372" s="20"/>
      <c r="B372" s="20"/>
      <c r="C372" s="20"/>
      <c r="D372" s="20"/>
      <c r="E372" s="20"/>
      <c r="F372" s="20"/>
      <c r="G372" s="20"/>
      <c r="H372" s="20"/>
      <c r="I372" s="20"/>
      <c r="J372" s="20"/>
      <c r="K372" s="20"/>
      <c r="L372" s="20"/>
      <c r="M372" s="20"/>
      <c r="N372" s="20"/>
      <c r="O372" s="20"/>
      <c r="P372" s="20"/>
      <c r="Q372" s="20"/>
      <c r="R372" s="20"/>
      <c r="S372" s="20"/>
      <c r="T372" s="26"/>
      <c r="U372" s="13"/>
      <c r="V372" s="235"/>
      <c r="W372" s="235"/>
      <c r="X372" s="235"/>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row>
    <row r="373" spans="1:121" ht="12.75" customHeight="1" x14ac:dyDescent="0.3">
      <c r="A373" s="20"/>
      <c r="B373" s="20"/>
      <c r="C373" s="20"/>
      <c r="D373" s="20"/>
      <c r="E373" s="20"/>
      <c r="F373" s="20"/>
      <c r="G373" s="20"/>
      <c r="H373" s="20"/>
      <c r="I373" s="20"/>
      <c r="J373" s="20"/>
      <c r="K373" s="20"/>
      <c r="L373" s="20"/>
      <c r="M373" s="20"/>
      <c r="N373" s="20"/>
      <c r="O373" s="20"/>
      <c r="P373" s="20"/>
      <c r="Q373" s="20"/>
      <c r="R373" s="20"/>
      <c r="S373" s="20"/>
      <c r="T373" s="26"/>
      <c r="U373" s="13"/>
      <c r="V373" s="235"/>
      <c r="W373" s="235"/>
      <c r="X373" s="235"/>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row>
    <row r="374" spans="1:121" s="11" customFormat="1" ht="12.75" customHeight="1" x14ac:dyDescent="0.2">
      <c r="A374" s="20"/>
      <c r="B374" s="20"/>
      <c r="C374" s="20"/>
      <c r="D374" s="20"/>
      <c r="E374" s="20"/>
      <c r="F374" s="20"/>
      <c r="G374" s="20"/>
      <c r="H374" s="20"/>
      <c r="I374" s="20"/>
      <c r="J374" s="20"/>
      <c r="K374" s="20"/>
      <c r="L374" s="20"/>
      <c r="M374" s="20"/>
      <c r="N374" s="20"/>
      <c r="O374" s="20"/>
      <c r="P374" s="20"/>
      <c r="Q374" s="20"/>
      <c r="R374" s="20"/>
      <c r="S374" s="20"/>
      <c r="T374" s="26"/>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5"/>
      <c r="BD374" s="15"/>
      <c r="BE374" s="15"/>
      <c r="BF374" s="15"/>
      <c r="BG374" s="15"/>
      <c r="BH374" s="15"/>
      <c r="BI374" s="15"/>
      <c r="BJ374" s="15"/>
      <c r="BK374" s="15"/>
      <c r="BL374" s="15"/>
      <c r="BM374" s="15"/>
      <c r="BN374" s="15"/>
      <c r="BO374" s="15"/>
      <c r="BP374" s="15"/>
      <c r="BQ374" s="15"/>
      <c r="BR374" s="15"/>
      <c r="BS374" s="15"/>
      <c r="BT374" s="15"/>
      <c r="BU374" s="15"/>
      <c r="BV374" s="15"/>
      <c r="BW374" s="15"/>
      <c r="BX374" s="15"/>
      <c r="BY374" s="15"/>
      <c r="BZ374" s="15"/>
      <c r="CA374" s="15"/>
      <c r="CB374" s="15"/>
      <c r="CC374" s="15"/>
      <c r="CD374" s="15"/>
      <c r="CE374" s="15"/>
      <c r="CF374" s="15"/>
      <c r="CG374" s="15"/>
      <c r="CH374" s="15"/>
      <c r="CI374" s="15"/>
      <c r="CJ374" s="15"/>
      <c r="CK374" s="15"/>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15"/>
      <c r="DP374" s="15"/>
      <c r="DQ374" s="15"/>
    </row>
    <row r="375" spans="1:121" ht="12.75" customHeight="1" x14ac:dyDescent="0.3">
      <c r="A375" s="20"/>
      <c r="B375" s="20"/>
      <c r="C375" s="20"/>
      <c r="D375" s="20"/>
      <c r="E375" s="20"/>
      <c r="F375" s="20"/>
      <c r="G375" s="20"/>
      <c r="H375" s="20"/>
      <c r="I375" s="20"/>
      <c r="J375" s="20"/>
      <c r="K375" s="20"/>
      <c r="L375" s="20"/>
      <c r="M375" s="20"/>
      <c r="N375" s="20"/>
      <c r="O375" s="20"/>
      <c r="P375" s="20"/>
      <c r="Q375" s="20"/>
      <c r="R375" s="20"/>
      <c r="S375" s="20"/>
      <c r="T375" s="26"/>
      <c r="U375" s="13"/>
      <c r="V375" s="235"/>
      <c r="W375" s="235"/>
      <c r="X375" s="235"/>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row>
    <row r="376" spans="1:121" ht="12.75" customHeight="1" x14ac:dyDescent="0.3">
      <c r="A376" s="20"/>
      <c r="B376" s="20"/>
      <c r="C376" s="20"/>
      <c r="D376" s="20"/>
      <c r="E376" s="20"/>
      <c r="F376" s="20"/>
      <c r="G376" s="20"/>
      <c r="H376" s="20"/>
      <c r="I376" s="20"/>
      <c r="J376" s="20"/>
      <c r="K376" s="20"/>
      <c r="L376" s="20"/>
      <c r="M376" s="20"/>
      <c r="N376" s="20"/>
      <c r="O376" s="20"/>
      <c r="P376" s="20"/>
      <c r="Q376" s="20"/>
      <c r="R376" s="20"/>
      <c r="S376" s="20"/>
      <c r="T376" s="26"/>
      <c r="U376" s="13"/>
      <c r="V376" s="235"/>
      <c r="W376" s="235"/>
      <c r="X376" s="235"/>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row>
    <row r="377" spans="1:121" ht="12.75" customHeight="1" x14ac:dyDescent="0.3">
      <c r="A377" s="20"/>
      <c r="B377" s="20"/>
      <c r="C377" s="20"/>
      <c r="D377" s="20"/>
      <c r="E377" s="20"/>
      <c r="F377" s="20"/>
      <c r="G377" s="20"/>
      <c r="H377" s="20"/>
      <c r="I377" s="20"/>
      <c r="J377" s="20"/>
      <c r="K377" s="20"/>
      <c r="L377" s="20"/>
      <c r="M377" s="20"/>
      <c r="N377" s="20"/>
      <c r="O377" s="20"/>
      <c r="P377" s="20"/>
      <c r="Q377" s="20"/>
      <c r="R377" s="20"/>
      <c r="S377" s="20"/>
      <c r="T377" s="26"/>
      <c r="U377" s="13"/>
      <c r="V377" s="235"/>
      <c r="W377" s="235"/>
      <c r="X377" s="235"/>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row>
    <row r="378" spans="1:121" ht="12.75" customHeight="1" x14ac:dyDescent="0.3">
      <c r="A378" s="20"/>
      <c r="B378" s="20"/>
      <c r="C378" s="20"/>
      <c r="D378" s="20"/>
      <c r="E378" s="20"/>
      <c r="F378" s="20"/>
      <c r="G378" s="20"/>
      <c r="H378" s="20"/>
      <c r="I378" s="20"/>
      <c r="J378" s="20"/>
      <c r="K378" s="20"/>
      <c r="L378" s="20"/>
      <c r="M378" s="20"/>
      <c r="N378" s="20"/>
      <c r="O378" s="20"/>
      <c r="P378" s="20"/>
      <c r="Q378" s="20"/>
      <c r="R378" s="20"/>
      <c r="S378" s="20"/>
      <c r="T378" s="26"/>
      <c r="U378" s="13"/>
      <c r="V378" s="235"/>
      <c r="W378" s="235"/>
      <c r="X378" s="235"/>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row>
    <row r="379" spans="1:121" ht="12.75" customHeight="1" x14ac:dyDescent="0.3">
      <c r="A379" s="20"/>
      <c r="B379" s="20"/>
      <c r="C379" s="20"/>
      <c r="D379" s="20"/>
      <c r="E379" s="20"/>
      <c r="F379" s="20"/>
      <c r="G379" s="20"/>
      <c r="H379" s="20"/>
      <c r="I379" s="20"/>
      <c r="J379" s="20"/>
      <c r="K379" s="20"/>
      <c r="L379" s="20"/>
      <c r="M379" s="20"/>
      <c r="N379" s="20"/>
      <c r="O379" s="20"/>
      <c r="P379" s="20"/>
      <c r="Q379" s="20"/>
      <c r="R379" s="20"/>
      <c r="S379" s="20"/>
      <c r="T379" s="26"/>
      <c r="U379" s="13"/>
      <c r="V379" s="235"/>
      <c r="W379" s="235"/>
      <c r="X379" s="235"/>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row>
    <row r="380" spans="1:121" ht="12.75" customHeight="1" x14ac:dyDescent="0.3">
      <c r="A380" s="20"/>
      <c r="B380" s="20"/>
      <c r="C380" s="20"/>
      <c r="D380" s="20"/>
      <c r="E380" s="20"/>
      <c r="F380" s="20"/>
      <c r="G380" s="20"/>
      <c r="H380" s="20"/>
      <c r="I380" s="20"/>
      <c r="J380" s="20"/>
      <c r="K380" s="20"/>
      <c r="L380" s="20"/>
      <c r="M380" s="20"/>
      <c r="N380" s="20"/>
      <c r="O380" s="20"/>
      <c r="P380" s="20"/>
      <c r="Q380" s="20"/>
      <c r="R380" s="20"/>
      <c r="S380" s="20"/>
      <c r="T380" s="26"/>
      <c r="U380" s="13"/>
      <c r="V380" s="235"/>
      <c r="W380" s="235"/>
      <c r="X380" s="235"/>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row>
    <row r="381" spans="1:121" ht="12.75" customHeight="1" x14ac:dyDescent="0.3">
      <c r="A381" s="20"/>
      <c r="B381" s="20"/>
      <c r="C381" s="20"/>
      <c r="D381" s="20"/>
      <c r="E381" s="20"/>
      <c r="F381" s="20"/>
      <c r="G381" s="20"/>
      <c r="H381" s="20"/>
      <c r="I381" s="20"/>
      <c r="J381" s="20"/>
      <c r="K381" s="20"/>
      <c r="L381" s="20"/>
      <c r="M381" s="20"/>
      <c r="N381" s="20"/>
      <c r="O381" s="20"/>
      <c r="P381" s="20"/>
      <c r="Q381" s="20"/>
      <c r="R381" s="20"/>
      <c r="S381" s="20"/>
      <c r="T381" s="26"/>
      <c r="U381" s="13"/>
      <c r="V381" s="235"/>
      <c r="W381" s="235"/>
      <c r="X381" s="235"/>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row>
    <row r="382" spans="1:121" ht="12.75" customHeight="1" x14ac:dyDescent="0.3">
      <c r="A382" s="20"/>
      <c r="B382" s="20"/>
      <c r="C382" s="20"/>
      <c r="D382" s="20"/>
      <c r="E382" s="20"/>
      <c r="F382" s="20"/>
      <c r="G382" s="20"/>
      <c r="H382" s="20"/>
      <c r="I382" s="20"/>
      <c r="J382" s="20"/>
      <c r="K382" s="20"/>
      <c r="L382" s="20"/>
      <c r="M382" s="20"/>
      <c r="N382" s="20"/>
      <c r="O382" s="20"/>
      <c r="P382" s="20"/>
      <c r="Q382" s="20"/>
      <c r="R382" s="20"/>
      <c r="S382" s="20"/>
      <c r="T382" s="26"/>
      <c r="U382" s="13"/>
      <c r="V382" s="235"/>
      <c r="W382" s="235"/>
      <c r="X382" s="235"/>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row>
    <row r="383" spans="1:121" ht="12.75" customHeight="1" x14ac:dyDescent="0.3">
      <c r="A383" s="20"/>
      <c r="B383" s="20"/>
      <c r="C383" s="20"/>
      <c r="D383" s="20"/>
      <c r="E383" s="20"/>
      <c r="F383" s="20"/>
      <c r="G383" s="20"/>
      <c r="H383" s="20"/>
      <c r="I383" s="20"/>
      <c r="J383" s="20"/>
      <c r="K383" s="20"/>
      <c r="L383" s="20"/>
      <c r="M383" s="20"/>
      <c r="N383" s="20"/>
      <c r="O383" s="20"/>
      <c r="P383" s="20"/>
      <c r="Q383" s="20"/>
      <c r="R383" s="20"/>
      <c r="S383" s="20"/>
      <c r="T383" s="26"/>
      <c r="U383" s="13"/>
      <c r="V383" s="235"/>
      <c r="W383" s="235"/>
      <c r="X383" s="235"/>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row>
    <row r="384" spans="1:121" ht="12.75" customHeight="1" x14ac:dyDescent="0.3">
      <c r="A384" s="20"/>
      <c r="B384" s="20"/>
      <c r="C384" s="20"/>
      <c r="D384" s="20"/>
      <c r="E384" s="20"/>
      <c r="F384" s="20"/>
      <c r="G384" s="20"/>
      <c r="H384" s="20"/>
      <c r="I384" s="20"/>
      <c r="J384" s="20"/>
      <c r="K384" s="20"/>
      <c r="L384" s="20"/>
      <c r="M384" s="20"/>
      <c r="N384" s="20"/>
      <c r="O384" s="20"/>
      <c r="P384" s="20"/>
      <c r="Q384" s="20"/>
      <c r="R384" s="20"/>
      <c r="S384" s="20"/>
      <c r="T384" s="26"/>
      <c r="U384" s="13"/>
      <c r="V384" s="235"/>
      <c r="W384" s="235"/>
      <c r="X384" s="235"/>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row>
    <row r="385" spans="1:86" ht="12.75" customHeight="1" x14ac:dyDescent="0.3">
      <c r="A385" s="20"/>
      <c r="B385" s="20"/>
      <c r="C385" s="20"/>
      <c r="D385" s="20"/>
      <c r="E385" s="20"/>
      <c r="F385" s="20"/>
      <c r="G385" s="20"/>
      <c r="H385" s="20"/>
      <c r="I385" s="20"/>
      <c r="J385" s="20"/>
      <c r="K385" s="20"/>
      <c r="L385" s="20"/>
      <c r="M385" s="20"/>
      <c r="N385" s="20"/>
      <c r="O385" s="20"/>
      <c r="P385" s="20"/>
      <c r="Q385" s="20"/>
      <c r="R385" s="20"/>
      <c r="S385" s="20"/>
      <c r="T385" s="26"/>
      <c r="U385" s="13"/>
      <c r="V385" s="235"/>
      <c r="W385" s="235"/>
      <c r="X385" s="235"/>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row>
    <row r="386" spans="1:86" ht="12.75" customHeight="1" x14ac:dyDescent="0.3">
      <c r="A386" s="20"/>
      <c r="B386" s="20"/>
      <c r="C386" s="20"/>
      <c r="D386" s="20"/>
      <c r="E386" s="20"/>
      <c r="F386" s="20"/>
      <c r="G386" s="20"/>
      <c r="H386" s="20"/>
      <c r="I386" s="20"/>
      <c r="J386" s="20"/>
      <c r="K386" s="20"/>
      <c r="L386" s="20"/>
      <c r="M386" s="20"/>
      <c r="N386" s="20"/>
      <c r="O386" s="20"/>
      <c r="P386" s="20"/>
      <c r="Q386" s="20"/>
      <c r="R386" s="20"/>
      <c r="S386" s="20"/>
      <c r="T386" s="26"/>
      <c r="U386" s="13"/>
      <c r="V386" s="235"/>
      <c r="W386" s="235"/>
      <c r="X386" s="235"/>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row>
    <row r="387" spans="1:86" ht="12.75" customHeight="1" x14ac:dyDescent="0.3">
      <c r="A387" s="20"/>
      <c r="B387" s="20"/>
      <c r="C387" s="20"/>
      <c r="D387" s="20"/>
      <c r="E387" s="20"/>
      <c r="F387" s="20"/>
      <c r="G387" s="20"/>
      <c r="H387" s="20"/>
      <c r="I387" s="20"/>
      <c r="J387" s="20"/>
      <c r="K387" s="20"/>
      <c r="L387" s="20"/>
      <c r="M387" s="20"/>
      <c r="N387" s="20"/>
      <c r="O387" s="20"/>
      <c r="P387" s="20"/>
      <c r="Q387" s="20"/>
      <c r="R387" s="20"/>
      <c r="S387" s="20"/>
      <c r="T387" s="26"/>
      <c r="U387" s="13"/>
      <c r="V387" s="235"/>
      <c r="W387" s="235"/>
      <c r="X387" s="235"/>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row>
    <row r="388" spans="1:86" ht="12.75" customHeight="1" x14ac:dyDescent="0.3">
      <c r="A388" s="20"/>
      <c r="B388" s="20"/>
      <c r="C388" s="20"/>
      <c r="D388" s="20"/>
      <c r="E388" s="20"/>
      <c r="F388" s="20"/>
      <c r="G388" s="20"/>
      <c r="H388" s="20"/>
      <c r="I388" s="20"/>
      <c r="J388" s="20"/>
      <c r="K388" s="20"/>
      <c r="L388" s="20"/>
      <c r="M388" s="20"/>
      <c r="N388" s="20"/>
      <c r="O388" s="20"/>
      <c r="P388" s="20"/>
      <c r="Q388" s="20"/>
      <c r="R388" s="20"/>
      <c r="S388" s="20"/>
      <c r="T388" s="26"/>
      <c r="U388" s="13"/>
      <c r="V388" s="235"/>
      <c r="W388" s="235"/>
      <c r="X388" s="235"/>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row>
    <row r="389" spans="1:86" ht="12.75" customHeight="1" x14ac:dyDescent="0.3">
      <c r="A389" s="20"/>
      <c r="B389" s="20"/>
      <c r="C389" s="20"/>
      <c r="D389" s="20"/>
      <c r="E389" s="20"/>
      <c r="F389" s="20"/>
      <c r="G389" s="20"/>
      <c r="H389" s="11"/>
      <c r="I389" s="74"/>
      <c r="J389" s="74"/>
      <c r="K389" s="74"/>
      <c r="L389" s="74"/>
      <c r="M389" s="74"/>
      <c r="N389" s="74"/>
      <c r="O389" s="74"/>
      <c r="P389" s="74"/>
      <c r="Q389" s="74"/>
      <c r="R389" s="20"/>
      <c r="S389" s="20"/>
      <c r="T389" s="26"/>
      <c r="U389" s="13"/>
      <c r="V389" s="235"/>
      <c r="W389" s="235"/>
      <c r="X389" s="235"/>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row>
    <row r="390" spans="1:86" ht="12.75" customHeight="1" x14ac:dyDescent="0.3">
      <c r="A390" s="20"/>
      <c r="B390" s="20"/>
      <c r="C390" s="20"/>
      <c r="D390" s="20"/>
      <c r="E390" s="20"/>
      <c r="F390" s="20"/>
      <c r="G390" s="20"/>
      <c r="H390" s="11"/>
      <c r="I390" s="11"/>
      <c r="J390" s="11"/>
      <c r="K390" s="11"/>
      <c r="L390" s="11"/>
      <c r="M390" s="11"/>
      <c r="N390" s="11"/>
      <c r="O390" s="11"/>
      <c r="P390" s="11"/>
      <c r="Q390" s="11"/>
      <c r="R390" s="20"/>
      <c r="S390" s="20"/>
      <c r="T390" s="26"/>
      <c r="U390" s="13"/>
      <c r="V390" s="235"/>
      <c r="W390" s="235"/>
      <c r="X390" s="235"/>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row>
    <row r="391" spans="1:86" ht="12.75" customHeight="1" x14ac:dyDescent="0.3">
      <c r="A391" s="20"/>
      <c r="B391" s="20"/>
      <c r="C391" s="20"/>
      <c r="D391" s="20"/>
      <c r="E391" s="20"/>
      <c r="F391" s="20"/>
      <c r="G391" s="20"/>
      <c r="H391" s="11"/>
      <c r="I391" s="11"/>
      <c r="J391" s="11"/>
      <c r="K391" s="11"/>
      <c r="L391" s="11"/>
      <c r="M391" s="11"/>
      <c r="N391" s="11"/>
      <c r="O391" s="11"/>
      <c r="P391" s="11"/>
      <c r="Q391" s="11"/>
      <c r="R391" s="20"/>
      <c r="S391" s="20"/>
      <c r="T391" s="26"/>
      <c r="U391" s="13"/>
      <c r="V391" s="235"/>
      <c r="W391" s="235"/>
      <c r="X391" s="235"/>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row>
    <row r="392" spans="1:86" ht="12.75" customHeight="1" x14ac:dyDescent="0.3">
      <c r="A392" s="20"/>
      <c r="B392" s="20"/>
      <c r="C392" s="20"/>
      <c r="D392" s="20"/>
      <c r="E392" s="20"/>
      <c r="F392" s="20"/>
      <c r="G392" s="20"/>
      <c r="H392" s="11"/>
      <c r="I392" s="11"/>
      <c r="J392" s="20"/>
      <c r="K392" s="20"/>
      <c r="L392" s="20"/>
      <c r="M392" s="20"/>
      <c r="N392" s="20"/>
      <c r="O392" s="20"/>
      <c r="P392" s="20"/>
      <c r="Q392" s="20"/>
      <c r="R392" s="20"/>
      <c r="S392" s="20"/>
      <c r="T392" s="26"/>
      <c r="U392" s="13"/>
      <c r="V392" s="235"/>
      <c r="W392" s="235"/>
      <c r="X392" s="235"/>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row>
    <row r="393" spans="1:86" ht="12.75" customHeight="1" x14ac:dyDescent="0.3">
      <c r="A393" s="20"/>
      <c r="B393" s="20"/>
      <c r="C393" s="20"/>
      <c r="D393" s="20"/>
      <c r="E393" s="20"/>
      <c r="F393" s="20"/>
      <c r="G393" s="20"/>
      <c r="H393" s="11"/>
      <c r="I393" s="11"/>
      <c r="J393" s="20"/>
      <c r="K393" s="20"/>
      <c r="L393" s="20"/>
      <c r="M393" s="20"/>
      <c r="N393" s="20"/>
      <c r="O393" s="20"/>
      <c r="P393" s="20"/>
      <c r="Q393" s="20"/>
      <c r="R393" s="20"/>
      <c r="S393" s="20"/>
      <c r="T393" s="26"/>
      <c r="U393" s="13"/>
      <c r="V393" s="235"/>
      <c r="W393" s="235"/>
      <c r="X393" s="235"/>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row>
    <row r="394" spans="1:86" ht="12.75" customHeight="1" x14ac:dyDescent="0.3">
      <c r="A394" s="20"/>
      <c r="B394" s="20"/>
      <c r="C394" s="20"/>
      <c r="D394" s="20"/>
      <c r="E394" s="20"/>
      <c r="F394" s="20"/>
      <c r="G394" s="20"/>
      <c r="H394" s="11"/>
      <c r="I394" s="11"/>
      <c r="J394" s="11"/>
      <c r="K394" s="11"/>
      <c r="L394" s="11"/>
      <c r="M394" s="11"/>
      <c r="N394" s="11"/>
      <c r="O394" s="11"/>
      <c r="P394" s="11"/>
      <c r="Q394" s="11"/>
      <c r="R394" s="11"/>
      <c r="S394" s="20"/>
      <c r="T394" s="26"/>
      <c r="U394" s="13"/>
      <c r="V394" s="235"/>
      <c r="W394" s="235"/>
      <c r="X394" s="235"/>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row>
    <row r="395" spans="1:86" ht="12.75" customHeight="1" x14ac:dyDescent="0.3">
      <c r="A395" s="20"/>
      <c r="B395" s="20"/>
      <c r="C395" s="20"/>
      <c r="D395" s="20"/>
      <c r="E395" s="20"/>
      <c r="F395" s="20"/>
      <c r="G395" s="20"/>
      <c r="H395" s="11"/>
      <c r="I395" s="11"/>
      <c r="J395" s="11"/>
      <c r="K395" s="11"/>
      <c r="L395" s="11"/>
      <c r="M395" s="11"/>
      <c r="N395" s="11"/>
      <c r="O395" s="11"/>
      <c r="P395" s="11"/>
      <c r="Q395" s="11"/>
      <c r="R395" s="11"/>
      <c r="S395" s="20"/>
      <c r="T395" s="26"/>
      <c r="U395" s="13"/>
      <c r="V395" s="235"/>
      <c r="W395" s="235"/>
      <c r="X395" s="235"/>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row>
    <row r="396" spans="1:86" ht="12.75" customHeight="1" x14ac:dyDescent="0.3">
      <c r="A396" s="20"/>
      <c r="B396" s="20"/>
      <c r="C396" s="20"/>
      <c r="D396" s="20"/>
      <c r="E396" s="20"/>
      <c r="F396" s="20"/>
      <c r="G396" s="20"/>
      <c r="H396" s="11"/>
      <c r="I396" s="11"/>
      <c r="J396" s="11"/>
      <c r="K396" s="11"/>
      <c r="L396" s="22"/>
      <c r="M396" s="22"/>
      <c r="N396" s="20"/>
      <c r="O396" s="20"/>
      <c r="P396" s="20"/>
      <c r="Q396" s="20"/>
      <c r="R396" s="20"/>
      <c r="S396" s="20"/>
      <c r="T396" s="26"/>
      <c r="U396" s="13"/>
      <c r="V396" s="235"/>
      <c r="W396" s="235"/>
      <c r="X396" s="235"/>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row>
    <row r="397" spans="1:86" ht="12.75" customHeight="1" x14ac:dyDescent="0.3">
      <c r="A397" s="20"/>
      <c r="B397" s="20"/>
      <c r="C397" s="20"/>
      <c r="D397" s="20"/>
      <c r="E397" s="20"/>
      <c r="F397" s="20"/>
      <c r="G397" s="20"/>
      <c r="H397" s="11"/>
      <c r="I397" s="11"/>
      <c r="J397" s="11"/>
      <c r="K397" s="89"/>
      <c r="L397" s="22"/>
      <c r="M397" s="22"/>
      <c r="N397" s="20"/>
      <c r="O397" s="20"/>
      <c r="P397" s="20"/>
      <c r="Q397" s="20"/>
      <c r="R397" s="20"/>
      <c r="S397" s="20"/>
      <c r="T397" s="26"/>
      <c r="U397" s="13"/>
      <c r="V397" s="235"/>
      <c r="W397" s="235"/>
      <c r="X397" s="235"/>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row>
    <row r="398" spans="1:86" ht="12.75" customHeight="1" x14ac:dyDescent="0.3">
      <c r="A398" s="20"/>
      <c r="B398" s="20"/>
      <c r="C398" s="20"/>
      <c r="D398" s="20"/>
      <c r="E398" s="20"/>
      <c r="F398" s="20"/>
      <c r="G398" s="20"/>
      <c r="H398" s="11"/>
      <c r="I398" s="11"/>
      <c r="J398" s="11"/>
      <c r="K398" s="11"/>
      <c r="L398" s="22"/>
      <c r="M398" s="22"/>
      <c r="N398" s="20"/>
      <c r="O398" s="20"/>
      <c r="P398" s="20"/>
      <c r="Q398" s="20"/>
      <c r="R398" s="20"/>
      <c r="S398" s="20"/>
      <c r="T398" s="26"/>
      <c r="U398" s="13"/>
      <c r="V398" s="235"/>
      <c r="W398" s="235"/>
      <c r="X398" s="235"/>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row>
    <row r="399" spans="1:86" ht="12.75" customHeight="1" x14ac:dyDescent="0.3">
      <c r="A399" s="20"/>
      <c r="B399" s="20"/>
      <c r="C399" s="20"/>
      <c r="D399" s="20"/>
      <c r="E399" s="20"/>
      <c r="F399" s="20"/>
      <c r="G399" s="20"/>
      <c r="H399" s="11"/>
      <c r="I399" s="11"/>
      <c r="J399" s="11"/>
      <c r="K399" s="90"/>
      <c r="L399" s="22"/>
      <c r="M399" s="90"/>
      <c r="N399" s="20"/>
      <c r="O399" s="20"/>
      <c r="P399" s="20"/>
      <c r="Q399" s="20"/>
      <c r="R399" s="20"/>
      <c r="S399" s="20"/>
      <c r="T399" s="26"/>
      <c r="U399" s="13"/>
      <c r="V399" s="235"/>
      <c r="W399" s="235"/>
      <c r="X399" s="235"/>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row>
    <row r="400" spans="1:86" ht="12.75" customHeight="1" x14ac:dyDescent="0.3">
      <c r="A400" s="20"/>
      <c r="B400" s="20"/>
      <c r="C400" s="20"/>
      <c r="D400" s="20"/>
      <c r="E400" s="20"/>
      <c r="F400" s="20"/>
      <c r="G400" s="20"/>
      <c r="H400" s="11"/>
      <c r="I400" s="11"/>
      <c r="J400" s="11"/>
      <c r="K400" s="11"/>
      <c r="L400" s="22"/>
      <c r="M400" s="22"/>
      <c r="N400" s="20"/>
      <c r="O400" s="20"/>
      <c r="P400" s="20"/>
      <c r="Q400" s="20"/>
      <c r="R400" s="20"/>
      <c r="S400" s="20"/>
      <c r="T400" s="26"/>
      <c r="U400" s="13"/>
      <c r="V400" s="235"/>
      <c r="W400" s="235"/>
      <c r="X400" s="235"/>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row>
    <row r="401" spans="1:86" ht="12.75" customHeight="1" x14ac:dyDescent="0.3">
      <c r="A401" s="20"/>
      <c r="B401" s="20"/>
      <c r="C401" s="20"/>
      <c r="D401" s="20"/>
      <c r="E401" s="20"/>
      <c r="F401" s="20"/>
      <c r="G401" s="20"/>
      <c r="H401" s="22"/>
      <c r="I401" s="22"/>
      <c r="J401" s="22"/>
      <c r="K401" s="90"/>
      <c r="L401" s="22"/>
      <c r="M401" s="22"/>
      <c r="N401" s="20"/>
      <c r="O401" s="20"/>
      <c r="P401" s="20"/>
      <c r="Q401" s="20"/>
      <c r="R401" s="20"/>
      <c r="S401" s="20"/>
      <c r="T401" s="26"/>
      <c r="U401" s="13"/>
      <c r="V401" s="235"/>
      <c r="W401" s="235"/>
      <c r="X401" s="235"/>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row>
    <row r="402" spans="1:86" ht="12.75" customHeight="1" x14ac:dyDescent="0.3">
      <c r="A402" s="20"/>
      <c r="B402" s="20"/>
      <c r="C402" s="20"/>
      <c r="D402" s="20"/>
      <c r="E402" s="20"/>
      <c r="F402" s="20"/>
      <c r="G402" s="11"/>
      <c r="H402" s="91"/>
      <c r="I402" s="91"/>
      <c r="J402" s="91"/>
      <c r="K402" s="90"/>
      <c r="L402" s="11"/>
      <c r="M402" s="22"/>
      <c r="N402" s="20"/>
      <c r="O402" s="20"/>
      <c r="P402" s="20"/>
      <c r="Q402" s="20"/>
      <c r="R402" s="20"/>
      <c r="S402" s="91"/>
      <c r="T402" s="92"/>
      <c r="U402" s="13"/>
      <c r="V402" s="235"/>
      <c r="W402" s="235"/>
      <c r="X402" s="235"/>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row>
    <row r="403" spans="1:86" ht="12.75" customHeight="1" x14ac:dyDescent="0.3">
      <c r="A403" s="20"/>
      <c r="B403" s="20"/>
      <c r="C403" s="20"/>
      <c r="D403" s="20"/>
      <c r="E403" s="20"/>
      <c r="F403" s="20"/>
      <c r="G403" s="11"/>
      <c r="H403" s="11"/>
      <c r="I403" s="11"/>
      <c r="J403" s="11"/>
      <c r="K403" s="11"/>
      <c r="L403" s="11"/>
      <c r="M403" s="11"/>
      <c r="N403" s="11"/>
      <c r="O403" s="11"/>
      <c r="P403" s="11"/>
      <c r="Q403" s="11"/>
      <c r="R403" s="11"/>
      <c r="S403" s="11"/>
      <c r="T403" s="11"/>
      <c r="U403" s="13"/>
      <c r="V403" s="235"/>
      <c r="W403" s="235"/>
      <c r="X403" s="235"/>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row>
    <row r="404" spans="1:86" ht="12.75" customHeight="1" x14ac:dyDescent="0.3">
      <c r="A404" s="91"/>
      <c r="B404" s="91"/>
      <c r="C404" s="91"/>
      <c r="D404" s="91"/>
      <c r="E404" s="91"/>
      <c r="F404" s="91"/>
      <c r="G404" s="11"/>
      <c r="H404" s="11"/>
      <c r="I404" s="11"/>
      <c r="J404" s="11"/>
      <c r="K404" s="11"/>
      <c r="L404" s="11"/>
      <c r="M404" s="11"/>
      <c r="N404" s="11"/>
      <c r="O404" s="11"/>
      <c r="P404" s="11"/>
      <c r="Q404" s="11"/>
      <c r="R404" s="11"/>
      <c r="S404" s="11"/>
      <c r="T404" s="11"/>
      <c r="U404" s="13"/>
      <c r="V404" s="235"/>
      <c r="W404" s="235"/>
      <c r="X404" s="235"/>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row>
    <row r="405" spans="1:86" ht="12.75" customHeight="1" x14ac:dyDescent="0.3">
      <c r="A405" s="20"/>
      <c r="B405" s="20"/>
      <c r="C405" s="20"/>
      <c r="D405" s="20"/>
      <c r="E405" s="20"/>
      <c r="F405" s="20"/>
      <c r="G405" s="20"/>
      <c r="H405" s="20"/>
      <c r="I405" s="11"/>
      <c r="J405" s="11"/>
      <c r="K405" s="11"/>
      <c r="L405" s="11"/>
      <c r="M405" s="11"/>
      <c r="N405" s="11"/>
      <c r="O405" s="11"/>
      <c r="P405" s="11"/>
      <c r="Q405" s="11"/>
      <c r="R405" s="11"/>
      <c r="S405" s="11"/>
      <c r="T405" s="12"/>
      <c r="U405" s="13"/>
      <c r="V405" s="235"/>
      <c r="W405" s="235"/>
      <c r="X405" s="235"/>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row>
    <row r="406" spans="1:86" ht="12.75" customHeight="1" x14ac:dyDescent="0.3">
      <c r="A406" s="20"/>
      <c r="B406" s="20"/>
      <c r="C406" s="20"/>
      <c r="D406" s="20"/>
      <c r="E406" s="20"/>
      <c r="F406" s="20"/>
      <c r="G406" s="20"/>
      <c r="H406" s="20"/>
      <c r="I406" s="11"/>
      <c r="J406" s="11"/>
      <c r="K406" s="11"/>
      <c r="L406" s="11"/>
      <c r="M406" s="11"/>
      <c r="N406" s="11"/>
      <c r="O406" s="11"/>
      <c r="P406" s="11"/>
      <c r="Q406" s="11"/>
      <c r="R406" s="11"/>
      <c r="S406" s="11"/>
      <c r="T406" s="12"/>
      <c r="U406" s="13"/>
      <c r="V406" s="235"/>
      <c r="W406" s="235"/>
      <c r="X406" s="235"/>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row>
    <row r="407" spans="1:86" ht="12.75" customHeight="1" x14ac:dyDescent="0.3">
      <c r="A407" s="20"/>
      <c r="B407" s="20"/>
      <c r="C407" s="20"/>
      <c r="D407" s="20"/>
      <c r="E407" s="20"/>
      <c r="F407" s="20"/>
      <c r="G407" s="20"/>
      <c r="H407" s="20"/>
      <c r="I407" s="11"/>
      <c r="J407" s="11"/>
      <c r="K407" s="11"/>
      <c r="L407" s="11"/>
      <c r="M407" s="11"/>
      <c r="N407" s="11"/>
      <c r="O407" s="11"/>
      <c r="P407" s="11"/>
      <c r="Q407" s="11"/>
      <c r="R407" s="11"/>
      <c r="S407" s="20"/>
      <c r="T407" s="26"/>
      <c r="U407" s="13"/>
      <c r="V407" s="235"/>
      <c r="W407" s="235"/>
      <c r="X407" s="235"/>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row>
    <row r="408" spans="1:86" ht="12.75" customHeight="1" x14ac:dyDescent="0.3">
      <c r="A408" s="20"/>
      <c r="B408" s="20"/>
      <c r="C408" s="20"/>
      <c r="D408" s="20"/>
      <c r="E408" s="20"/>
      <c r="F408" s="20"/>
      <c r="G408" s="20"/>
      <c r="H408" s="20"/>
      <c r="I408" s="20"/>
      <c r="J408" s="20"/>
      <c r="K408" s="20"/>
      <c r="L408" s="20"/>
      <c r="M408" s="20"/>
      <c r="N408" s="20"/>
      <c r="O408" s="20"/>
      <c r="P408" s="20"/>
      <c r="Q408" s="20"/>
      <c r="R408" s="20"/>
      <c r="S408" s="20"/>
      <c r="T408" s="26"/>
      <c r="U408" s="13"/>
      <c r="V408" s="235"/>
      <c r="W408" s="235"/>
      <c r="X408" s="235"/>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row>
    <row r="409" spans="1:86" ht="12.75" customHeight="1" x14ac:dyDescent="0.3">
      <c r="A409" s="20"/>
      <c r="B409" s="20"/>
      <c r="C409" s="20"/>
      <c r="D409" s="20"/>
      <c r="E409" s="20"/>
      <c r="F409" s="20"/>
      <c r="G409" s="20"/>
      <c r="H409" s="20"/>
      <c r="I409" s="20"/>
      <c r="J409" s="20"/>
      <c r="K409" s="20"/>
      <c r="L409" s="20"/>
      <c r="M409" s="20"/>
      <c r="N409" s="20"/>
      <c r="O409" s="20"/>
      <c r="P409" s="20"/>
      <c r="Q409" s="20"/>
      <c r="R409" s="20"/>
      <c r="S409" s="20"/>
      <c r="T409" s="26"/>
      <c r="U409" s="13"/>
      <c r="V409" s="235"/>
      <c r="W409" s="235"/>
      <c r="X409" s="235"/>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row>
    <row r="410" spans="1:86" ht="12.75" customHeight="1" x14ac:dyDescent="0.3">
      <c r="A410" s="20"/>
      <c r="B410" s="88" t="s">
        <v>240</v>
      </c>
      <c r="C410" s="88"/>
      <c r="D410" s="88"/>
      <c r="E410" s="88"/>
      <c r="F410" s="88"/>
      <c r="G410" s="88"/>
      <c r="H410" s="88"/>
      <c r="I410" s="88"/>
      <c r="J410" s="20"/>
      <c r="K410" s="20"/>
      <c r="L410" s="11"/>
      <c r="M410" s="20"/>
      <c r="N410" s="20"/>
      <c r="O410" s="20"/>
      <c r="P410" s="20"/>
      <c r="Q410" s="20"/>
      <c r="R410" s="20"/>
      <c r="S410" s="20"/>
      <c r="T410" s="26"/>
      <c r="U410" s="13"/>
      <c r="V410" s="235"/>
      <c r="W410" s="235"/>
      <c r="X410" s="235"/>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row>
    <row r="411" spans="1:86" ht="12.75" customHeight="1" x14ac:dyDescent="0.3">
      <c r="A411" s="20"/>
      <c r="B411" s="54"/>
      <c r="C411" s="54"/>
      <c r="D411" s="54"/>
      <c r="E411" s="54"/>
      <c r="F411" s="54"/>
      <c r="G411" s="54"/>
      <c r="H411" s="54"/>
      <c r="I411" s="54"/>
      <c r="J411" s="20"/>
      <c r="K411" s="20"/>
      <c r="L411" s="20"/>
      <c r="M411" s="20"/>
      <c r="N411" s="20"/>
      <c r="O411" s="20"/>
      <c r="P411" s="20"/>
      <c r="Q411" s="20"/>
      <c r="R411" s="20"/>
      <c r="S411" s="20"/>
      <c r="T411" s="26"/>
      <c r="U411" s="13"/>
      <c r="V411" s="235"/>
      <c r="W411" s="235"/>
      <c r="X411" s="235"/>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row>
    <row r="412" spans="1:86" ht="18" x14ac:dyDescent="0.3">
      <c r="A412" s="20"/>
      <c r="B412" s="74" t="s">
        <v>241</v>
      </c>
      <c r="C412" s="74"/>
      <c r="D412" s="74"/>
      <c r="E412" s="74"/>
      <c r="F412" s="74"/>
      <c r="G412" s="74"/>
      <c r="H412" s="74"/>
      <c r="I412" s="74"/>
      <c r="J412" s="129" t="s">
        <v>297</v>
      </c>
      <c r="K412" s="11"/>
      <c r="L412" s="11"/>
      <c r="M412" s="11"/>
      <c r="N412" s="20"/>
      <c r="O412" s="11"/>
      <c r="P412" s="20"/>
      <c r="Q412" s="20"/>
      <c r="R412" s="20"/>
      <c r="S412" s="11"/>
      <c r="T412" s="26"/>
      <c r="U412" s="13"/>
      <c r="V412" s="235"/>
      <c r="W412" s="235"/>
      <c r="X412" s="235"/>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row>
    <row r="413" spans="1:86" ht="12.75" customHeight="1" x14ac:dyDescent="0.3">
      <c r="A413" s="20"/>
      <c r="B413" s="54"/>
      <c r="C413" s="54"/>
      <c r="D413" s="54"/>
      <c r="E413" s="54"/>
      <c r="F413" s="54"/>
      <c r="G413" s="54"/>
      <c r="H413" s="54"/>
      <c r="I413" s="54"/>
      <c r="J413" s="20"/>
      <c r="K413" s="20"/>
      <c r="L413" s="20"/>
      <c r="M413" s="20"/>
      <c r="N413" s="20"/>
      <c r="O413" s="11"/>
      <c r="P413" s="20"/>
      <c r="Q413" s="20"/>
      <c r="R413" s="20"/>
      <c r="S413" s="20"/>
      <c r="T413" s="26"/>
      <c r="U413" s="13"/>
      <c r="V413" s="235"/>
      <c r="W413" s="235"/>
      <c r="X413" s="235"/>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row>
    <row r="414" spans="1:86" ht="16.5" x14ac:dyDescent="0.3">
      <c r="A414" s="20"/>
      <c r="B414" s="74" t="s">
        <v>242</v>
      </c>
      <c r="C414" s="74"/>
      <c r="D414" s="74"/>
      <c r="E414" s="74"/>
      <c r="F414" s="74"/>
      <c r="G414" s="74"/>
      <c r="H414" s="74"/>
      <c r="I414" s="74"/>
      <c r="J414" s="20"/>
      <c r="K414" s="20"/>
      <c r="L414" s="20"/>
      <c r="M414" s="20"/>
      <c r="N414" s="20"/>
      <c r="O414" s="11"/>
      <c r="P414" s="20"/>
      <c r="Q414" s="20"/>
      <c r="R414" s="20"/>
      <c r="S414" s="20"/>
      <c r="T414" s="26"/>
      <c r="U414" s="13"/>
      <c r="V414" s="235"/>
      <c r="W414" s="235"/>
      <c r="X414" s="235"/>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row>
    <row r="415" spans="1:86" ht="12.75" customHeight="1" x14ac:dyDescent="0.3">
      <c r="A415" s="20"/>
      <c r="B415" s="54"/>
      <c r="C415" s="54"/>
      <c r="D415" s="54"/>
      <c r="E415" s="54"/>
      <c r="F415" s="54"/>
      <c r="G415" s="54"/>
      <c r="H415" s="54"/>
      <c r="I415" s="54"/>
      <c r="J415" s="20"/>
      <c r="K415" s="20"/>
      <c r="L415" s="20"/>
      <c r="M415" s="20"/>
      <c r="N415" s="20"/>
      <c r="O415" s="11"/>
      <c r="P415" s="20"/>
      <c r="Q415" s="20"/>
      <c r="R415" s="20"/>
      <c r="S415" s="20"/>
      <c r="T415" s="26"/>
      <c r="U415" s="13"/>
      <c r="V415" s="235"/>
      <c r="W415" s="235"/>
      <c r="X415" s="235"/>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row>
    <row r="416" spans="1:86" ht="16.5" x14ac:dyDescent="0.3">
      <c r="A416" s="20"/>
      <c r="B416" s="74" t="s">
        <v>243</v>
      </c>
      <c r="C416" s="74"/>
      <c r="D416" s="74"/>
      <c r="E416" s="74"/>
      <c r="F416" s="74"/>
      <c r="G416" s="74"/>
      <c r="H416" s="74"/>
      <c r="I416" s="74"/>
      <c r="J416" s="20"/>
      <c r="K416" s="20"/>
      <c r="L416" s="20"/>
      <c r="M416" s="20"/>
      <c r="N416" s="20"/>
      <c r="O416" s="11"/>
      <c r="P416" s="20"/>
      <c r="Q416" s="20"/>
      <c r="R416" s="20"/>
      <c r="S416" s="20"/>
      <c r="T416" s="26"/>
      <c r="U416" s="13"/>
      <c r="V416" s="235"/>
      <c r="W416" s="235"/>
      <c r="X416" s="235"/>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row>
    <row r="417" spans="1:86" ht="16.5" x14ac:dyDescent="0.3">
      <c r="A417" s="20"/>
      <c r="B417" s="11"/>
      <c r="C417" s="101"/>
      <c r="D417" s="101"/>
      <c r="E417" s="101"/>
      <c r="F417" s="101"/>
      <c r="G417" s="101"/>
      <c r="H417" s="101"/>
      <c r="I417" s="101"/>
      <c r="J417" s="101"/>
      <c r="K417" s="101"/>
      <c r="L417" s="20"/>
      <c r="M417" s="20"/>
      <c r="N417" s="20"/>
      <c r="O417" s="11"/>
      <c r="P417" s="20"/>
      <c r="Q417" s="20"/>
      <c r="R417" s="20"/>
      <c r="S417" s="20"/>
      <c r="T417" s="26"/>
      <c r="U417" s="13"/>
      <c r="V417" s="235"/>
      <c r="W417" s="235"/>
      <c r="X417" s="235"/>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row>
    <row r="418" spans="1:86" ht="12.75" customHeight="1" x14ac:dyDescent="0.3">
      <c r="A418" s="20"/>
      <c r="B418" s="101"/>
      <c r="C418" s="101"/>
      <c r="D418" s="101"/>
      <c r="E418" s="101"/>
      <c r="F418" s="101"/>
      <c r="G418" s="101"/>
      <c r="H418" s="101"/>
      <c r="I418" s="101"/>
      <c r="J418" s="101"/>
      <c r="K418" s="101"/>
      <c r="L418" s="20"/>
      <c r="M418" s="20"/>
      <c r="N418" s="20"/>
      <c r="O418" s="11"/>
      <c r="P418" s="20"/>
      <c r="Q418" s="20"/>
      <c r="R418" s="20"/>
      <c r="S418" s="20"/>
      <c r="T418" s="26"/>
      <c r="U418" s="13"/>
      <c r="V418" s="235"/>
      <c r="W418" s="235"/>
      <c r="X418" s="235"/>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row>
    <row r="419" spans="1:86" ht="12.75" customHeight="1" x14ac:dyDescent="0.3">
      <c r="A419" s="20"/>
      <c r="B419" s="20"/>
      <c r="C419" s="20"/>
      <c r="D419" s="20"/>
      <c r="E419" s="20"/>
      <c r="F419" s="20"/>
      <c r="G419" s="20"/>
      <c r="H419" s="20"/>
      <c r="I419" s="20"/>
      <c r="J419" s="20"/>
      <c r="K419" s="20"/>
      <c r="L419" s="20"/>
      <c r="M419" s="20"/>
      <c r="N419" s="20"/>
      <c r="O419" s="20"/>
      <c r="P419" s="20"/>
      <c r="Q419" s="20"/>
      <c r="R419" s="20"/>
      <c r="S419" s="20"/>
      <c r="T419" s="26"/>
      <c r="U419" s="13"/>
      <c r="V419" s="235"/>
      <c r="W419" s="235"/>
      <c r="X419" s="235"/>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row>
    <row r="420" spans="1:86" ht="12.75" customHeight="1" x14ac:dyDescent="0.3">
      <c r="A420" s="20"/>
      <c r="B420" s="20"/>
      <c r="C420" s="20"/>
      <c r="D420" s="20"/>
      <c r="E420" s="20"/>
      <c r="F420" s="20"/>
      <c r="G420" s="20"/>
      <c r="H420" s="20"/>
      <c r="I420" s="20"/>
      <c r="J420" s="20"/>
      <c r="K420" s="20"/>
      <c r="L420" s="20"/>
      <c r="M420" s="20"/>
      <c r="N420" s="20"/>
      <c r="O420" s="20"/>
      <c r="P420" s="20"/>
      <c r="Q420" s="20"/>
      <c r="R420" s="20"/>
      <c r="S420" s="20"/>
      <c r="T420" s="26"/>
      <c r="U420" s="13"/>
      <c r="V420" s="235"/>
      <c r="W420" s="235"/>
      <c r="X420" s="235"/>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row>
    <row r="421" spans="1:86" ht="12.75" customHeight="1" x14ac:dyDescent="0.3">
      <c r="A421" s="20"/>
      <c r="B421" s="20"/>
      <c r="C421" s="20"/>
      <c r="D421" s="20"/>
      <c r="E421" s="20"/>
      <c r="F421" s="20"/>
      <c r="G421" s="20"/>
      <c r="H421" s="20"/>
      <c r="I421" s="20"/>
      <c r="J421" s="20"/>
      <c r="K421" s="20"/>
      <c r="L421" s="20"/>
      <c r="M421" s="20"/>
      <c r="N421" s="20"/>
      <c r="O421" s="20"/>
      <c r="P421" s="20"/>
      <c r="Q421" s="20"/>
      <c r="R421" s="20"/>
      <c r="S421" s="20"/>
      <c r="T421" s="26"/>
      <c r="U421" s="13"/>
      <c r="V421" s="235"/>
      <c r="W421" s="235"/>
      <c r="X421" s="235"/>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row>
    <row r="422" spans="1:86" ht="12.75" customHeight="1" x14ac:dyDescent="0.3">
      <c r="A422" s="20"/>
      <c r="B422" s="20"/>
      <c r="C422" s="20"/>
      <c r="D422" s="20"/>
      <c r="E422" s="20"/>
      <c r="F422" s="20"/>
      <c r="G422" s="20"/>
      <c r="H422" s="20"/>
      <c r="I422" s="20"/>
      <c r="J422" s="20"/>
      <c r="K422" s="20"/>
      <c r="L422" s="20"/>
      <c r="M422" s="20"/>
      <c r="N422" s="20"/>
      <c r="O422" s="20"/>
      <c r="P422" s="20"/>
      <c r="Q422" s="20"/>
      <c r="R422" s="20"/>
      <c r="S422" s="20"/>
      <c r="T422" s="26"/>
      <c r="U422" s="13"/>
      <c r="V422" s="235"/>
      <c r="W422" s="235"/>
      <c r="X422" s="235"/>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row>
    <row r="423" spans="1:86" ht="12.75" customHeight="1" x14ac:dyDescent="0.3">
      <c r="A423" s="20"/>
      <c r="B423" s="20"/>
      <c r="C423" s="20"/>
      <c r="D423" s="20"/>
      <c r="E423" s="20"/>
      <c r="F423" s="20"/>
      <c r="G423" s="20"/>
      <c r="H423" s="20"/>
      <c r="I423" s="20"/>
      <c r="J423" s="20"/>
      <c r="K423" s="20"/>
      <c r="L423" s="20"/>
      <c r="M423" s="20"/>
      <c r="N423" s="20"/>
      <c r="O423" s="20"/>
      <c r="P423" s="20"/>
      <c r="Q423" s="20"/>
      <c r="R423" s="20"/>
      <c r="S423" s="20"/>
      <c r="T423" s="26"/>
      <c r="U423" s="13"/>
      <c r="V423" s="235"/>
      <c r="W423" s="235"/>
      <c r="X423" s="235"/>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row>
    <row r="424" spans="1:86" ht="12.75" customHeight="1" x14ac:dyDescent="0.3">
      <c r="A424" s="20"/>
      <c r="B424" s="20"/>
      <c r="C424" s="20"/>
      <c r="D424" s="20"/>
      <c r="E424" s="20"/>
      <c r="F424" s="20"/>
      <c r="G424" s="20"/>
      <c r="H424" s="20"/>
      <c r="I424" s="20"/>
      <c r="J424" s="20"/>
      <c r="K424" s="20"/>
      <c r="L424" s="20"/>
      <c r="M424" s="20"/>
      <c r="N424" s="20"/>
      <c r="O424" s="20"/>
      <c r="P424" s="20"/>
      <c r="Q424" s="20"/>
      <c r="R424" s="20"/>
      <c r="S424" s="20"/>
      <c r="T424" s="26"/>
      <c r="U424" s="13"/>
      <c r="V424" s="235"/>
      <c r="W424" s="235"/>
      <c r="X424" s="235"/>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row>
    <row r="425" spans="1:86" ht="12.75" customHeight="1" x14ac:dyDescent="0.3">
      <c r="A425" s="20"/>
      <c r="B425" s="20"/>
      <c r="C425" s="20"/>
      <c r="D425" s="20"/>
      <c r="E425" s="20"/>
      <c r="F425" s="20"/>
      <c r="G425" s="20"/>
      <c r="H425" s="20"/>
      <c r="I425" s="20"/>
      <c r="J425" s="20"/>
      <c r="K425" s="20"/>
      <c r="L425" s="20"/>
      <c r="M425" s="20"/>
      <c r="N425" s="20"/>
      <c r="O425" s="20"/>
      <c r="P425" s="20"/>
      <c r="Q425" s="20"/>
      <c r="R425" s="20"/>
      <c r="S425" s="20"/>
      <c r="T425" s="26"/>
      <c r="U425" s="13"/>
      <c r="V425" s="235"/>
      <c r="W425" s="235"/>
      <c r="X425" s="235"/>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row>
    <row r="426" spans="1:86" ht="12.75" customHeight="1" x14ac:dyDescent="0.3">
      <c r="A426" s="20"/>
      <c r="B426" s="20"/>
      <c r="C426" s="20"/>
      <c r="D426" s="20"/>
      <c r="E426" s="20"/>
      <c r="F426" s="20"/>
      <c r="G426" s="20"/>
      <c r="H426" s="20"/>
      <c r="I426" s="20"/>
      <c r="J426" s="20"/>
      <c r="K426" s="20"/>
      <c r="L426" s="20"/>
      <c r="M426" s="20"/>
      <c r="N426" s="20"/>
      <c r="O426" s="20"/>
      <c r="P426" s="20"/>
      <c r="Q426" s="20"/>
      <c r="R426" s="20"/>
      <c r="S426" s="20"/>
      <c r="T426" s="26"/>
      <c r="U426" s="13"/>
      <c r="V426" s="235"/>
      <c r="W426" s="235"/>
      <c r="X426" s="235"/>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row>
    <row r="427" spans="1:86" ht="12.75" customHeight="1" x14ac:dyDescent="0.3">
      <c r="A427" s="20"/>
      <c r="B427" s="20"/>
      <c r="C427" s="20"/>
      <c r="D427" s="20"/>
      <c r="E427" s="20"/>
      <c r="F427" s="20"/>
      <c r="G427" s="20"/>
      <c r="H427" s="20"/>
      <c r="I427" s="20"/>
      <c r="J427" s="20"/>
      <c r="K427" s="20"/>
      <c r="L427" s="20"/>
      <c r="M427" s="20"/>
      <c r="N427" s="20"/>
      <c r="O427" s="20"/>
      <c r="P427" s="20"/>
      <c r="Q427" s="20"/>
      <c r="R427" s="20"/>
      <c r="S427" s="20"/>
      <c r="T427" s="26"/>
      <c r="U427" s="13"/>
      <c r="V427" s="235"/>
      <c r="W427" s="235"/>
      <c r="X427" s="235"/>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row>
    <row r="428" spans="1:86" ht="12.75" customHeight="1" x14ac:dyDescent="0.3">
      <c r="A428" s="20"/>
      <c r="B428" s="20"/>
      <c r="C428" s="20"/>
      <c r="D428" s="20"/>
      <c r="E428" s="20"/>
      <c r="F428" s="20"/>
      <c r="G428" s="20"/>
      <c r="H428" s="20"/>
      <c r="I428" s="20"/>
      <c r="J428" s="20"/>
      <c r="K428" s="20"/>
      <c r="L428" s="20"/>
      <c r="M428" s="20"/>
      <c r="N428" s="20"/>
      <c r="O428" s="20"/>
      <c r="P428" s="20"/>
      <c r="Q428" s="20"/>
      <c r="R428" s="20"/>
      <c r="S428" s="20"/>
      <c r="T428" s="26"/>
      <c r="U428" s="13"/>
      <c r="V428" s="235"/>
      <c r="W428" s="235"/>
      <c r="X428" s="235"/>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row>
    <row r="429" spans="1:86" ht="12.75" customHeight="1" x14ac:dyDescent="0.3">
      <c r="A429" s="20"/>
      <c r="B429" s="20"/>
      <c r="C429" s="20"/>
      <c r="D429" s="20"/>
      <c r="E429" s="20"/>
      <c r="F429" s="20"/>
      <c r="G429" s="20"/>
      <c r="H429" s="11"/>
      <c r="I429" s="11"/>
      <c r="J429" s="11"/>
      <c r="K429" s="11"/>
      <c r="L429" s="11"/>
      <c r="M429" s="11"/>
      <c r="N429" s="11"/>
      <c r="O429" s="11"/>
      <c r="P429" s="11"/>
      <c r="Q429" s="11"/>
      <c r="R429" s="20"/>
      <c r="S429" s="20"/>
      <c r="T429" s="26"/>
      <c r="U429" s="13"/>
      <c r="V429" s="235"/>
      <c r="W429" s="235"/>
      <c r="X429" s="235"/>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row>
    <row r="430" spans="1:86" ht="12.75" customHeight="1" x14ac:dyDescent="0.3">
      <c r="A430" s="20"/>
      <c r="B430" s="20"/>
      <c r="C430" s="20"/>
      <c r="D430" s="20"/>
      <c r="E430" s="20"/>
      <c r="F430" s="20"/>
      <c r="G430" s="20"/>
      <c r="H430" s="11"/>
      <c r="I430" s="11"/>
      <c r="J430" s="11"/>
      <c r="K430" s="11"/>
      <c r="L430" s="11"/>
      <c r="M430" s="11"/>
      <c r="N430" s="11"/>
      <c r="O430" s="11"/>
      <c r="P430" s="11"/>
      <c r="Q430" s="11"/>
      <c r="R430" s="20"/>
      <c r="S430" s="20"/>
      <c r="T430" s="26"/>
      <c r="V430" s="235"/>
      <c r="W430" s="235"/>
      <c r="X430" s="235"/>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row>
    <row r="431" spans="1:86" ht="12.75" customHeight="1" x14ac:dyDescent="0.3">
      <c r="A431" s="20"/>
      <c r="B431" s="20"/>
      <c r="C431" s="20"/>
      <c r="D431" s="20"/>
      <c r="E431" s="20"/>
      <c r="F431" s="20"/>
      <c r="G431" s="20"/>
      <c r="H431" s="20"/>
      <c r="I431" s="20"/>
      <c r="J431" s="20"/>
      <c r="K431" s="20"/>
      <c r="L431" s="20"/>
      <c r="M431" s="20"/>
      <c r="N431" s="20"/>
      <c r="O431" s="20"/>
      <c r="P431" s="20"/>
      <c r="Q431" s="20"/>
      <c r="R431" s="20"/>
      <c r="S431" s="20"/>
      <c r="T431" s="26"/>
      <c r="V431" s="235"/>
      <c r="W431" s="235"/>
      <c r="X431" s="235"/>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row>
    <row r="432" spans="1:86" ht="12.75" customHeight="1" x14ac:dyDescent="0.3">
      <c r="A432" s="20"/>
      <c r="B432" s="20"/>
      <c r="C432" s="20"/>
      <c r="D432" s="20"/>
      <c r="E432" s="20"/>
      <c r="F432" s="20"/>
      <c r="G432" s="20"/>
      <c r="H432" s="20"/>
      <c r="I432" s="20"/>
      <c r="J432" s="20"/>
      <c r="K432" s="20"/>
      <c r="L432" s="20"/>
      <c r="M432" s="20"/>
      <c r="N432" s="20"/>
      <c r="O432" s="20"/>
      <c r="P432" s="20"/>
      <c r="Q432" s="20"/>
      <c r="R432" s="20"/>
      <c r="S432" s="20"/>
      <c r="T432" s="26"/>
      <c r="U432" s="13"/>
      <c r="V432" s="235"/>
      <c r="W432" s="235"/>
      <c r="X432" s="235"/>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row>
    <row r="433" spans="1:86" ht="12.75" customHeight="1" x14ac:dyDescent="0.3">
      <c r="A433" s="20"/>
      <c r="B433" s="20"/>
      <c r="C433" s="20"/>
      <c r="D433" s="20"/>
      <c r="E433" s="20"/>
      <c r="F433" s="20"/>
      <c r="G433" s="20"/>
      <c r="H433" s="20"/>
      <c r="I433" s="20"/>
      <c r="J433" s="20"/>
      <c r="K433" s="20"/>
      <c r="L433" s="20"/>
      <c r="M433" s="20"/>
      <c r="N433" s="20"/>
      <c r="O433" s="20"/>
      <c r="P433" s="20"/>
      <c r="Q433" s="20"/>
      <c r="R433" s="20"/>
      <c r="S433" s="20"/>
      <c r="T433" s="26"/>
      <c r="U433" s="13"/>
      <c r="V433" s="235"/>
      <c r="W433" s="235"/>
      <c r="X433" s="235"/>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row>
    <row r="434" spans="1:86" ht="12.75" customHeight="1" x14ac:dyDescent="0.3">
      <c r="A434" s="20"/>
      <c r="B434" s="20"/>
      <c r="C434" s="20"/>
      <c r="D434" s="20"/>
      <c r="E434" s="20"/>
      <c r="F434" s="20"/>
      <c r="G434" s="20"/>
      <c r="H434" s="20"/>
      <c r="I434" s="20"/>
      <c r="J434" s="20"/>
      <c r="K434" s="20"/>
      <c r="L434" s="20"/>
      <c r="M434" s="20"/>
      <c r="N434" s="20"/>
      <c r="O434" s="20"/>
      <c r="P434" s="20"/>
      <c r="Q434" s="20"/>
      <c r="R434" s="20"/>
      <c r="S434" s="20"/>
      <c r="T434" s="26"/>
      <c r="U434" s="13"/>
      <c r="V434" s="235"/>
      <c r="W434" s="235"/>
      <c r="X434" s="235"/>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row>
    <row r="435" spans="1:86" ht="12.75" customHeight="1" x14ac:dyDescent="0.3">
      <c r="A435" s="20"/>
      <c r="B435" s="20"/>
      <c r="C435" s="20"/>
      <c r="D435" s="20"/>
      <c r="E435" s="20"/>
      <c r="F435" s="20"/>
      <c r="G435" s="20"/>
      <c r="H435" s="20"/>
      <c r="I435" s="20"/>
      <c r="J435" s="20"/>
      <c r="K435" s="20"/>
      <c r="L435" s="20"/>
      <c r="M435" s="20"/>
      <c r="N435" s="20"/>
      <c r="O435" s="20"/>
      <c r="P435" s="20"/>
      <c r="Q435" s="20"/>
      <c r="R435" s="20"/>
      <c r="S435" s="20"/>
      <c r="T435" s="26"/>
      <c r="U435" s="13"/>
      <c r="V435" s="235"/>
      <c r="W435" s="235"/>
      <c r="X435" s="235"/>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row>
    <row r="436" spans="1:86" ht="12.75" customHeight="1" x14ac:dyDescent="0.3">
      <c r="A436" s="20"/>
      <c r="B436" s="20"/>
      <c r="C436" s="20"/>
      <c r="D436" s="20"/>
      <c r="E436" s="20"/>
      <c r="F436" s="20"/>
      <c r="G436" s="20"/>
      <c r="H436" s="20"/>
      <c r="I436" s="20"/>
      <c r="J436" s="20"/>
      <c r="K436" s="20"/>
      <c r="L436" s="20"/>
      <c r="M436" s="20"/>
      <c r="N436" s="20"/>
      <c r="O436" s="20"/>
      <c r="P436" s="20"/>
      <c r="Q436" s="20"/>
      <c r="R436" s="20"/>
      <c r="S436" s="20"/>
      <c r="T436" s="26"/>
      <c r="U436" s="13"/>
      <c r="V436" s="235"/>
      <c r="W436" s="235"/>
      <c r="X436" s="235"/>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row>
    <row r="437" spans="1:86" ht="12.75" customHeight="1" x14ac:dyDescent="0.3">
      <c r="A437" s="20"/>
      <c r="B437" s="20"/>
      <c r="C437" s="20"/>
      <c r="D437" s="20"/>
      <c r="E437" s="20"/>
      <c r="F437" s="20"/>
      <c r="G437" s="20"/>
      <c r="H437" s="20"/>
      <c r="I437" s="20"/>
      <c r="J437" s="20"/>
      <c r="K437" s="20"/>
      <c r="L437" s="20"/>
      <c r="M437" s="20"/>
      <c r="N437" s="20"/>
      <c r="O437" s="20"/>
      <c r="P437" s="20"/>
      <c r="Q437" s="20"/>
      <c r="R437" s="20"/>
      <c r="S437" s="20"/>
      <c r="T437" s="26"/>
      <c r="U437" s="13"/>
      <c r="V437" s="235"/>
      <c r="W437" s="235"/>
      <c r="X437" s="235"/>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row>
    <row r="438" spans="1:86" ht="12.75" customHeight="1" x14ac:dyDescent="0.3">
      <c r="A438" s="20"/>
      <c r="B438" s="20"/>
      <c r="C438" s="20"/>
      <c r="D438" s="20"/>
      <c r="E438" s="20"/>
      <c r="F438" s="20"/>
      <c r="G438" s="20"/>
      <c r="H438" s="20"/>
      <c r="I438" s="20"/>
      <c r="J438" s="20"/>
      <c r="K438" s="20"/>
      <c r="L438" s="20"/>
      <c r="M438" s="20"/>
      <c r="N438" s="20"/>
      <c r="O438" s="20"/>
      <c r="P438" s="20"/>
      <c r="Q438" s="20"/>
      <c r="R438" s="20"/>
      <c r="S438" s="20"/>
      <c r="T438" s="26"/>
      <c r="U438" s="13"/>
      <c r="V438" s="235"/>
      <c r="W438" s="235"/>
      <c r="X438" s="235"/>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row>
    <row r="439" spans="1:86" ht="12.75" customHeight="1" x14ac:dyDescent="0.3">
      <c r="A439" s="20"/>
      <c r="B439" s="20"/>
      <c r="C439" s="20"/>
      <c r="D439" s="20"/>
      <c r="E439" s="20"/>
      <c r="F439" s="20"/>
      <c r="G439" s="20"/>
      <c r="H439" s="20"/>
      <c r="I439" s="20"/>
      <c r="J439" s="20"/>
      <c r="K439" s="20"/>
      <c r="L439" s="20"/>
      <c r="M439" s="20"/>
      <c r="N439" s="20"/>
      <c r="O439" s="20"/>
      <c r="P439" s="20"/>
      <c r="Q439" s="20"/>
      <c r="R439" s="20"/>
      <c r="S439" s="20"/>
      <c r="T439" s="26"/>
      <c r="U439" s="13"/>
      <c r="V439" s="235"/>
      <c r="W439" s="235"/>
      <c r="X439" s="235"/>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row>
    <row r="440" spans="1:86" ht="12.75" customHeight="1" x14ac:dyDescent="0.3">
      <c r="A440" s="487" t="s">
        <v>244</v>
      </c>
      <c r="B440" s="487"/>
      <c r="C440" s="487"/>
      <c r="D440" s="487"/>
      <c r="E440" s="487"/>
      <c r="F440" s="487"/>
      <c r="G440" s="487"/>
      <c r="H440" s="487"/>
      <c r="I440" s="487"/>
      <c r="J440" s="487"/>
      <c r="K440" s="487"/>
      <c r="L440" s="487"/>
      <c r="M440" s="487"/>
      <c r="N440" s="487"/>
      <c r="O440" s="487"/>
      <c r="P440" s="487"/>
      <c r="Q440" s="487"/>
      <c r="R440" s="487"/>
      <c r="S440" s="487"/>
      <c r="T440" s="487"/>
      <c r="U440" s="13"/>
      <c r="V440" s="235"/>
      <c r="W440" s="235"/>
      <c r="X440" s="235"/>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row>
    <row r="441" spans="1:86" ht="12.75" customHeight="1" x14ac:dyDescent="0.3">
      <c r="A441" s="487"/>
      <c r="B441" s="487"/>
      <c r="C441" s="487"/>
      <c r="D441" s="487"/>
      <c r="E441" s="487"/>
      <c r="F441" s="487"/>
      <c r="G441" s="487"/>
      <c r="H441" s="487"/>
      <c r="I441" s="487"/>
      <c r="J441" s="487"/>
      <c r="K441" s="487"/>
      <c r="L441" s="487"/>
      <c r="M441" s="487"/>
      <c r="N441" s="487"/>
      <c r="O441" s="487"/>
      <c r="P441" s="487"/>
      <c r="Q441" s="487"/>
      <c r="R441" s="487"/>
      <c r="S441" s="487"/>
      <c r="T441" s="487"/>
      <c r="U441" s="13"/>
      <c r="V441" s="235"/>
      <c r="W441" s="235"/>
      <c r="X441" s="235"/>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row>
    <row r="442" spans="1:86" ht="12.75" customHeight="1" x14ac:dyDescent="0.3">
      <c r="A442" s="20"/>
      <c r="B442" s="20"/>
      <c r="C442" s="20"/>
      <c r="D442" s="20"/>
      <c r="E442" s="20"/>
      <c r="F442" s="20"/>
      <c r="G442" s="20"/>
      <c r="H442" s="20"/>
      <c r="I442" s="20"/>
      <c r="J442" s="20"/>
      <c r="K442" s="20"/>
      <c r="L442" s="20"/>
      <c r="M442" s="20"/>
      <c r="N442" s="20"/>
      <c r="O442" s="20"/>
      <c r="P442" s="20"/>
      <c r="Q442" s="20"/>
      <c r="R442" s="20"/>
      <c r="S442" s="20"/>
      <c r="T442" s="26"/>
      <c r="U442" s="13"/>
      <c r="V442" s="235"/>
      <c r="W442" s="235"/>
      <c r="X442" s="235"/>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row>
    <row r="443" spans="1:86" ht="16.5" x14ac:dyDescent="0.35">
      <c r="A443" s="265" t="s">
        <v>330</v>
      </c>
      <c r="B443" s="20"/>
      <c r="C443" s="20"/>
      <c r="D443" s="20"/>
      <c r="E443" s="20"/>
      <c r="F443" s="20"/>
      <c r="G443" s="20"/>
      <c r="H443" s="20"/>
      <c r="I443" s="20"/>
      <c r="J443" s="20"/>
      <c r="K443" s="20"/>
      <c r="L443" s="20"/>
      <c r="M443" s="20"/>
      <c r="N443" s="20"/>
      <c r="O443" s="20"/>
      <c r="P443" s="20"/>
      <c r="Q443" s="20"/>
      <c r="R443" s="20"/>
      <c r="S443" s="20"/>
      <c r="T443" s="26"/>
      <c r="U443" s="13"/>
      <c r="V443" s="235"/>
      <c r="W443" s="235"/>
      <c r="X443" s="235"/>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row>
    <row r="444" spans="1:86" ht="16.5" x14ac:dyDescent="0.3">
      <c r="A444" s="266" t="s">
        <v>310</v>
      </c>
      <c r="B444" s="20"/>
      <c r="C444" s="20"/>
      <c r="D444" s="20"/>
      <c r="E444" s="11"/>
      <c r="F444" s="20"/>
      <c r="G444" s="20"/>
      <c r="H444" s="20"/>
      <c r="I444" s="20"/>
      <c r="J444" s="20"/>
      <c r="K444" s="11"/>
      <c r="L444" s="11"/>
      <c r="M444" s="20"/>
      <c r="N444" s="20"/>
      <c r="O444" s="20"/>
      <c r="P444" s="20"/>
      <c r="Q444" s="20"/>
      <c r="R444" s="20"/>
      <c r="S444" s="20"/>
      <c r="T444" s="26"/>
      <c r="U444" s="13"/>
      <c r="V444" s="235"/>
      <c r="W444" s="235"/>
      <c r="X444" s="235"/>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row>
    <row r="445" spans="1:86" ht="16.5" x14ac:dyDescent="0.35">
      <c r="A445" s="267" t="s">
        <v>331</v>
      </c>
      <c r="B445" s="20"/>
      <c r="C445" s="20"/>
      <c r="D445" s="20"/>
      <c r="E445" s="20"/>
      <c r="F445" s="20"/>
      <c r="G445" s="11"/>
      <c r="H445" s="20"/>
      <c r="I445" s="20"/>
      <c r="J445" s="20"/>
      <c r="K445" s="11"/>
      <c r="L445" s="11"/>
      <c r="M445" s="20"/>
      <c r="N445" s="20"/>
      <c r="O445" s="20"/>
      <c r="P445" s="20"/>
      <c r="Q445" s="20"/>
      <c r="R445" s="20"/>
      <c r="S445" s="20"/>
      <c r="T445" s="26"/>
      <c r="U445" s="13"/>
      <c r="V445" s="235"/>
      <c r="W445" s="235"/>
      <c r="X445" s="235"/>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row>
    <row r="446" spans="1:86" ht="16.5" x14ac:dyDescent="0.3">
      <c r="A446" s="266" t="s">
        <v>245</v>
      </c>
      <c r="B446" s="20"/>
      <c r="C446" s="20"/>
      <c r="D446" s="20"/>
      <c r="E446" s="20"/>
      <c r="F446" s="20"/>
      <c r="G446" s="11"/>
      <c r="H446" s="20"/>
      <c r="I446" s="20"/>
      <c r="J446" s="20"/>
      <c r="K446" s="11"/>
      <c r="L446" s="11"/>
      <c r="M446" s="20"/>
      <c r="N446" s="20"/>
      <c r="O446" s="20"/>
      <c r="P446" s="20"/>
      <c r="Q446" s="20"/>
      <c r="R446" s="20"/>
      <c r="S446" s="20"/>
      <c r="T446" s="26"/>
      <c r="U446" s="13"/>
      <c r="V446" s="235"/>
      <c r="W446" s="235"/>
      <c r="X446" s="235"/>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row>
    <row r="447" spans="1:86" ht="16.5" x14ac:dyDescent="0.3">
      <c r="A447" s="266" t="s">
        <v>246</v>
      </c>
      <c r="B447" s="11"/>
      <c r="C447" s="11"/>
      <c r="D447" s="11"/>
      <c r="E447" s="11"/>
      <c r="F447" s="11"/>
      <c r="G447" s="11"/>
      <c r="H447" s="11"/>
      <c r="I447" s="11"/>
      <c r="J447" s="11"/>
      <c r="K447" s="11"/>
      <c r="L447" s="11"/>
      <c r="M447" s="11"/>
      <c r="N447" s="11"/>
      <c r="O447" s="20"/>
      <c r="P447" s="20"/>
      <c r="Q447" s="20"/>
      <c r="R447" s="20"/>
      <c r="S447" s="20"/>
      <c r="T447" s="26"/>
      <c r="U447" s="13"/>
      <c r="V447" s="235"/>
      <c r="W447" s="235"/>
      <c r="X447" s="235"/>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row>
    <row r="448" spans="1:86" ht="16.5" x14ac:dyDescent="0.35">
      <c r="A448" s="267" t="s">
        <v>332</v>
      </c>
      <c r="B448" s="11"/>
      <c r="C448" s="11"/>
      <c r="D448" s="11"/>
      <c r="E448" s="11"/>
      <c r="F448" s="11"/>
      <c r="G448" s="11"/>
      <c r="H448" s="11"/>
      <c r="I448" s="11"/>
      <c r="J448" s="11"/>
      <c r="K448" s="11"/>
      <c r="L448" s="11"/>
      <c r="M448" s="11"/>
      <c r="N448" s="11"/>
      <c r="O448" s="20"/>
      <c r="P448" s="20"/>
      <c r="Q448" s="20"/>
      <c r="R448" s="20"/>
      <c r="S448" s="20"/>
      <c r="T448" s="26"/>
      <c r="U448" s="13"/>
      <c r="V448" s="235"/>
      <c r="W448" s="235"/>
      <c r="X448" s="235"/>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row>
    <row r="449" spans="1:86" ht="16.5" x14ac:dyDescent="0.3">
      <c r="A449" s="266" t="s">
        <v>247</v>
      </c>
      <c r="B449" s="11"/>
      <c r="C449" s="11"/>
      <c r="D449" s="11"/>
      <c r="E449" s="11"/>
      <c r="F449" s="11"/>
      <c r="G449" s="11"/>
      <c r="H449" s="11"/>
      <c r="I449" s="11"/>
      <c r="J449" s="11"/>
      <c r="K449" s="11"/>
      <c r="L449" s="11"/>
      <c r="M449" s="11"/>
      <c r="N449" s="11"/>
      <c r="O449" s="20"/>
      <c r="P449" s="20"/>
      <c r="Q449" s="20"/>
      <c r="R449" s="20"/>
      <c r="S449" s="20"/>
      <c r="T449" s="26"/>
      <c r="U449" s="13"/>
      <c r="V449" s="235"/>
      <c r="W449" s="235"/>
      <c r="X449" s="235"/>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row>
    <row r="450" spans="1:86" ht="16.5" x14ac:dyDescent="0.35">
      <c r="A450" s="265" t="s">
        <v>333</v>
      </c>
      <c r="B450" s="20"/>
      <c r="C450" s="20"/>
      <c r="D450" s="20"/>
      <c r="E450" s="20"/>
      <c r="F450" s="20"/>
      <c r="G450" s="20"/>
      <c r="H450" s="20"/>
      <c r="I450" s="20"/>
      <c r="J450" s="20"/>
      <c r="K450" s="20"/>
      <c r="L450" s="11"/>
      <c r="M450" s="20"/>
      <c r="N450" s="20"/>
      <c r="O450" s="20"/>
      <c r="P450" s="20"/>
      <c r="Q450" s="20"/>
      <c r="R450" s="20"/>
      <c r="S450" s="20"/>
      <c r="T450" s="26"/>
      <c r="U450" s="13"/>
      <c r="V450" s="235"/>
      <c r="W450" s="235"/>
      <c r="X450" s="235"/>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row>
    <row r="451" spans="1:86" ht="16.5" x14ac:dyDescent="0.3">
      <c r="A451" s="268" t="s">
        <v>248</v>
      </c>
      <c r="B451" s="20"/>
      <c r="C451" s="20"/>
      <c r="D451" s="20"/>
      <c r="E451" s="11"/>
      <c r="F451" s="20"/>
      <c r="G451" s="20"/>
      <c r="H451" s="20"/>
      <c r="I451" s="20"/>
      <c r="J451" s="20"/>
      <c r="K451" s="11"/>
      <c r="L451" s="11"/>
      <c r="M451" s="20"/>
      <c r="N451" s="20"/>
      <c r="O451" s="20"/>
      <c r="P451" s="20"/>
      <c r="Q451" s="20"/>
      <c r="R451" s="20"/>
      <c r="S451" s="20"/>
      <c r="T451" s="26"/>
      <c r="U451" s="13"/>
      <c r="V451" s="235"/>
      <c r="W451" s="235"/>
      <c r="X451" s="235"/>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row>
    <row r="452" spans="1:86" ht="16.5" x14ac:dyDescent="0.35">
      <c r="A452" s="267" t="s">
        <v>334</v>
      </c>
      <c r="B452" s="20"/>
      <c r="C452" s="20"/>
      <c r="D452" s="20"/>
      <c r="E452" s="20"/>
      <c r="F452" s="20"/>
      <c r="G452" s="20"/>
      <c r="H452" s="20"/>
      <c r="I452" s="11"/>
      <c r="J452" s="11"/>
      <c r="K452" s="11"/>
      <c r="L452" s="11"/>
      <c r="M452" s="20"/>
      <c r="N452" s="20"/>
      <c r="O452" s="20"/>
      <c r="P452" s="20"/>
      <c r="Q452" s="20"/>
      <c r="R452" s="20"/>
      <c r="S452" s="20"/>
      <c r="T452" s="26"/>
      <c r="U452" s="13"/>
      <c r="V452" s="235"/>
      <c r="W452" s="235"/>
      <c r="X452" s="235"/>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row>
    <row r="453" spans="1:86" ht="16.5" x14ac:dyDescent="0.3">
      <c r="A453" s="266" t="s">
        <v>335</v>
      </c>
      <c r="B453" s="20"/>
      <c r="C453" s="20"/>
      <c r="D453" s="20"/>
      <c r="E453" s="20"/>
      <c r="F453" s="20"/>
      <c r="G453" s="20"/>
      <c r="H453" s="20"/>
      <c r="I453" s="20"/>
      <c r="J453" s="20"/>
      <c r="K453" s="11"/>
      <c r="L453" s="93"/>
      <c r="M453" s="20"/>
      <c r="N453" s="20"/>
      <c r="O453" s="20"/>
      <c r="P453" s="20"/>
      <c r="Q453" s="20"/>
      <c r="R453" s="20"/>
      <c r="S453" s="20"/>
      <c r="T453" s="26"/>
      <c r="U453" s="13"/>
      <c r="V453" s="235"/>
      <c r="W453" s="235"/>
      <c r="X453" s="235"/>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row>
    <row r="454" spans="1:86" ht="12.75" customHeight="1" x14ac:dyDescent="0.3">
      <c r="A454" s="11"/>
      <c r="B454" s="269"/>
      <c r="C454" s="269"/>
      <c r="D454" s="269"/>
      <c r="E454" s="269"/>
      <c r="F454" s="269"/>
      <c r="G454" s="269"/>
      <c r="H454" s="269"/>
      <c r="I454" s="269"/>
      <c r="J454" s="269"/>
      <c r="K454" s="269"/>
      <c r="L454" s="269"/>
      <c r="M454" s="269"/>
      <c r="N454" s="269"/>
      <c r="O454" s="269"/>
      <c r="P454" s="269"/>
      <c r="Q454" s="269"/>
      <c r="R454" s="269"/>
      <c r="S454" s="269"/>
      <c r="T454" s="269"/>
      <c r="U454" s="13"/>
      <c r="V454" s="235"/>
      <c r="W454" s="235"/>
      <c r="X454" s="235"/>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row>
    <row r="455" spans="1:86" ht="12.75" customHeight="1" x14ac:dyDescent="0.3">
      <c r="A455" s="269"/>
      <c r="B455" s="269"/>
      <c r="C455" s="269"/>
      <c r="D455" s="269"/>
      <c r="E455" s="269"/>
      <c r="F455" s="269"/>
      <c r="G455" s="269"/>
      <c r="H455" s="269"/>
      <c r="I455" s="269"/>
      <c r="J455" s="269"/>
      <c r="K455" s="269"/>
      <c r="L455" s="269"/>
      <c r="M455" s="269"/>
      <c r="N455" s="269"/>
      <c r="O455" s="269"/>
      <c r="P455" s="269"/>
      <c r="Q455" s="269"/>
      <c r="R455" s="269"/>
      <c r="S455" s="269"/>
      <c r="T455" s="269"/>
      <c r="U455" s="13"/>
      <c r="V455" s="235"/>
      <c r="W455" s="235"/>
      <c r="X455" s="235"/>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row>
    <row r="456" spans="1:86" ht="12.75" customHeight="1" x14ac:dyDescent="0.3">
      <c r="A456" s="94" t="s">
        <v>249</v>
      </c>
      <c r="B456" s="270"/>
      <c r="C456" s="270"/>
      <c r="D456" s="270"/>
      <c r="E456" s="270"/>
      <c r="F456" s="270"/>
      <c r="G456" s="270"/>
      <c r="H456" s="270"/>
      <c r="I456" s="270"/>
      <c r="J456" s="270"/>
      <c r="K456" s="270"/>
      <c r="L456" s="270"/>
      <c r="M456" s="270"/>
      <c r="N456" s="270"/>
      <c r="O456" s="270"/>
      <c r="P456" s="270"/>
      <c r="Q456" s="270"/>
      <c r="R456" s="270"/>
      <c r="S456" s="270"/>
      <c r="T456" s="12"/>
      <c r="U456" s="13"/>
      <c r="V456" s="235"/>
      <c r="W456" s="235"/>
      <c r="X456" s="235"/>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row>
    <row r="457" spans="1:86" ht="12.75" customHeight="1" x14ac:dyDescent="0.3">
      <c r="A457" s="489" t="s">
        <v>250</v>
      </c>
      <c r="B457" s="489"/>
      <c r="C457" s="489"/>
      <c r="D457" s="489"/>
      <c r="E457" s="489"/>
      <c r="F457" s="489"/>
      <c r="G457" s="489"/>
      <c r="H457" s="489"/>
      <c r="I457" s="489"/>
      <c r="J457" s="489"/>
      <c r="K457" s="489"/>
      <c r="L457" s="489"/>
      <c r="M457" s="489"/>
      <c r="N457" s="489"/>
      <c r="O457" s="489"/>
      <c r="P457" s="489"/>
      <c r="Q457" s="489"/>
      <c r="R457" s="489"/>
      <c r="S457" s="489"/>
      <c r="T457" s="489"/>
      <c r="U457" s="13"/>
      <c r="V457" s="235"/>
      <c r="W457" s="235"/>
      <c r="X457" s="235"/>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row>
    <row r="458" spans="1:86" ht="12.75" customHeight="1" x14ac:dyDescent="0.3">
      <c r="A458" s="11"/>
      <c r="B458" s="270"/>
      <c r="C458" s="270"/>
      <c r="D458" s="270"/>
      <c r="E458" s="270"/>
      <c r="F458" s="270"/>
      <c r="G458" s="270"/>
      <c r="H458" s="270"/>
      <c r="I458" s="270"/>
      <c r="J458" s="270"/>
      <c r="K458" s="270"/>
      <c r="L458" s="270"/>
      <c r="M458" s="270"/>
      <c r="N458" s="270"/>
      <c r="O458" s="270"/>
      <c r="P458" s="270"/>
      <c r="Q458" s="270"/>
      <c r="R458" s="270"/>
      <c r="S458" s="270"/>
      <c r="T458" s="12"/>
      <c r="U458" s="13"/>
      <c r="V458" s="235"/>
      <c r="W458" s="235"/>
      <c r="X458" s="235"/>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row>
    <row r="459" spans="1:86" ht="12.75" customHeight="1" x14ac:dyDescent="0.3">
      <c r="A459" s="95" t="s">
        <v>251</v>
      </c>
      <c r="B459" s="270"/>
      <c r="C459" s="270"/>
      <c r="D459" s="270"/>
      <c r="E459" s="270"/>
      <c r="F459" s="270"/>
      <c r="G459" s="270"/>
      <c r="H459" s="270"/>
      <c r="I459" s="270"/>
      <c r="J459" s="270"/>
      <c r="K459" s="270"/>
      <c r="L459" s="270"/>
      <c r="M459" s="270"/>
      <c r="N459" s="270"/>
      <c r="O459" s="270"/>
      <c r="P459" s="270"/>
      <c r="Q459" s="270"/>
      <c r="R459" s="270"/>
      <c r="S459" s="270"/>
      <c r="T459" s="12"/>
      <c r="U459" s="13"/>
      <c r="V459" s="235"/>
      <c r="W459" s="235"/>
      <c r="X459" s="235"/>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row>
    <row r="460" spans="1:86" ht="12.75" customHeight="1" x14ac:dyDescent="0.3">
      <c r="A460" s="270"/>
      <c r="B460" s="270"/>
      <c r="C460" s="270"/>
      <c r="D460" s="270"/>
      <c r="E460" s="270"/>
      <c r="F460" s="270"/>
      <c r="G460" s="270"/>
      <c r="H460" s="270"/>
      <c r="I460" s="270"/>
      <c r="J460" s="270"/>
      <c r="K460" s="270"/>
      <c r="L460" s="270"/>
      <c r="M460" s="270"/>
      <c r="N460" s="270"/>
      <c r="O460" s="270"/>
      <c r="P460" s="270"/>
      <c r="Q460" s="270"/>
      <c r="R460" s="270"/>
      <c r="S460" s="270"/>
      <c r="T460" s="12"/>
      <c r="U460" s="13"/>
      <c r="V460" s="235"/>
      <c r="W460" s="235"/>
      <c r="X460" s="235"/>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row>
    <row r="461" spans="1:86" ht="12.75" customHeight="1" x14ac:dyDescent="0.3">
      <c r="A461" s="489" t="s">
        <v>276</v>
      </c>
      <c r="B461" s="489"/>
      <c r="C461" s="489"/>
      <c r="D461" s="489"/>
      <c r="E461" s="489"/>
      <c r="F461" s="489"/>
      <c r="G461" s="489"/>
      <c r="H461" s="489"/>
      <c r="I461" s="489"/>
      <c r="J461" s="489"/>
      <c r="K461" s="489"/>
      <c r="L461" s="489"/>
      <c r="M461" s="489"/>
      <c r="N461" s="489"/>
      <c r="O461" s="489"/>
      <c r="P461" s="489"/>
      <c r="Q461" s="489"/>
      <c r="R461" s="489"/>
      <c r="S461" s="489"/>
      <c r="T461" s="489"/>
      <c r="U461" s="13"/>
      <c r="V461" s="235"/>
      <c r="W461" s="235"/>
      <c r="X461" s="235"/>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row>
    <row r="462" spans="1:86" ht="12.75" customHeight="1" x14ac:dyDescent="0.3">
      <c r="A462" s="489"/>
      <c r="B462" s="489"/>
      <c r="C462" s="489"/>
      <c r="D462" s="489"/>
      <c r="E462" s="489"/>
      <c r="F462" s="489"/>
      <c r="G462" s="489"/>
      <c r="H462" s="489"/>
      <c r="I462" s="489"/>
      <c r="J462" s="489"/>
      <c r="K462" s="489"/>
      <c r="L462" s="489"/>
      <c r="M462" s="489"/>
      <c r="N462" s="489"/>
      <c r="O462" s="489"/>
      <c r="P462" s="489"/>
      <c r="Q462" s="489"/>
      <c r="R462" s="489"/>
      <c r="S462" s="489"/>
      <c r="T462" s="489"/>
      <c r="U462" s="13"/>
      <c r="V462" s="235"/>
      <c r="W462" s="235"/>
      <c r="X462" s="235"/>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row>
    <row r="463" spans="1:86" ht="12.75" customHeight="1" x14ac:dyDescent="0.3">
      <c r="A463" s="489"/>
      <c r="B463" s="489"/>
      <c r="C463" s="489"/>
      <c r="D463" s="489"/>
      <c r="E463" s="489"/>
      <c r="F463" s="489"/>
      <c r="G463" s="489"/>
      <c r="H463" s="489"/>
      <c r="I463" s="489"/>
      <c r="J463" s="489"/>
      <c r="K463" s="489"/>
      <c r="L463" s="489"/>
      <c r="M463" s="489"/>
      <c r="N463" s="489"/>
      <c r="O463" s="489"/>
      <c r="P463" s="489"/>
      <c r="Q463" s="489"/>
      <c r="R463" s="489"/>
      <c r="S463" s="489"/>
      <c r="T463" s="489"/>
      <c r="U463" s="13"/>
      <c r="V463" s="235"/>
      <c r="W463" s="235"/>
      <c r="X463" s="235"/>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row>
    <row r="464" spans="1:86" ht="12.75" customHeight="1" x14ac:dyDescent="0.3">
      <c r="A464" s="96"/>
      <c r="B464" s="96"/>
      <c r="C464" s="96"/>
      <c r="D464" s="96"/>
      <c r="E464" s="96"/>
      <c r="F464" s="96"/>
      <c r="G464" s="96"/>
      <c r="H464" s="96"/>
      <c r="I464" s="96"/>
      <c r="J464" s="96"/>
      <c r="K464" s="96"/>
      <c r="L464" s="96"/>
      <c r="M464" s="96"/>
      <c r="N464" s="96"/>
      <c r="O464" s="96"/>
      <c r="P464" s="96"/>
      <c r="Q464" s="96"/>
      <c r="R464" s="96"/>
      <c r="S464" s="96"/>
      <c r="T464" s="12"/>
      <c r="U464" s="13"/>
      <c r="V464" s="235"/>
      <c r="W464" s="235"/>
      <c r="X464" s="235"/>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row>
    <row r="465" spans="1:86" ht="12.75" customHeight="1" x14ac:dyDescent="0.3">
      <c r="A465" s="96"/>
      <c r="B465" s="96"/>
      <c r="C465" s="96"/>
      <c r="D465" s="96"/>
      <c r="E465" s="96"/>
      <c r="F465" s="96"/>
      <c r="G465" s="96"/>
      <c r="H465" s="96"/>
      <c r="I465" s="96"/>
      <c r="J465" s="96"/>
      <c r="K465" s="96"/>
      <c r="L465" s="96"/>
      <c r="M465" s="96"/>
      <c r="N465" s="96"/>
      <c r="O465" s="96"/>
      <c r="P465" s="96"/>
      <c r="Q465" s="96"/>
      <c r="R465" s="96"/>
      <c r="S465" s="96"/>
      <c r="T465" s="12"/>
      <c r="U465" s="13"/>
      <c r="V465" s="13"/>
      <c r="W465" s="13"/>
      <c r="X465" s="235"/>
      <c r="Y465" s="235"/>
      <c r="Z465" s="235"/>
      <c r="AA465" s="235"/>
      <c r="AB465" s="13"/>
      <c r="AC465" s="235"/>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row>
    <row r="466" spans="1:86" ht="12.75" customHeight="1" x14ac:dyDescent="0.3">
      <c r="A466" s="96"/>
      <c r="B466" s="96"/>
      <c r="C466" s="96"/>
      <c r="D466" s="96"/>
      <c r="E466" s="96"/>
      <c r="F466" s="96"/>
      <c r="G466" s="96"/>
      <c r="H466" s="96"/>
      <c r="I466" s="96"/>
      <c r="J466" s="96"/>
      <c r="K466" s="96"/>
      <c r="L466" s="96"/>
      <c r="M466" s="96"/>
      <c r="N466" s="96"/>
      <c r="O466" s="96"/>
      <c r="P466" s="96"/>
      <c r="Q466" s="96"/>
      <c r="R466" s="96"/>
      <c r="S466" s="96"/>
      <c r="T466" s="12"/>
      <c r="U466" s="13"/>
      <c r="V466" s="235"/>
      <c r="W466" s="235"/>
      <c r="X466" s="235"/>
      <c r="Y466" s="235"/>
      <c r="Z466" s="235"/>
      <c r="AA466" s="235"/>
      <c r="AB466" s="235"/>
      <c r="AC466" s="235"/>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row>
    <row r="467" spans="1:86" ht="12.75" customHeight="1" x14ac:dyDescent="0.3">
      <c r="A467" s="96"/>
      <c r="B467" s="96"/>
      <c r="C467" s="96"/>
      <c r="D467" s="96"/>
      <c r="E467" s="96"/>
      <c r="F467" s="96"/>
      <c r="G467" s="96"/>
      <c r="H467" s="96"/>
      <c r="I467" s="96"/>
      <c r="J467" s="96"/>
      <c r="K467" s="96"/>
      <c r="L467" s="96"/>
      <c r="M467" s="96"/>
      <c r="N467" s="96"/>
      <c r="O467" s="96"/>
      <c r="P467" s="96"/>
      <c r="Q467" s="96"/>
      <c r="R467" s="96"/>
      <c r="S467" s="96"/>
      <c r="T467" s="12"/>
      <c r="U467" s="13"/>
      <c r="V467" s="235"/>
      <c r="W467" s="235"/>
      <c r="X467" s="235"/>
      <c r="Y467" s="235"/>
      <c r="Z467" s="235"/>
      <c r="AA467" s="235"/>
      <c r="AB467" s="235"/>
      <c r="AC467" s="235"/>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row>
    <row r="468" spans="1:86" ht="12.75" customHeight="1" x14ac:dyDescent="0.3">
      <c r="A468" s="96"/>
      <c r="B468" s="96"/>
      <c r="C468" s="96"/>
      <c r="D468" s="96"/>
      <c r="E468" s="96"/>
      <c r="F468" s="96"/>
      <c r="G468" s="96"/>
      <c r="H468" s="96"/>
      <c r="I468" s="96"/>
      <c r="J468" s="96"/>
      <c r="K468" s="96"/>
      <c r="L468" s="96"/>
      <c r="M468" s="96"/>
      <c r="N468" s="96"/>
      <c r="O468" s="96"/>
      <c r="P468" s="96"/>
      <c r="Q468" s="96"/>
      <c r="R468" s="96"/>
      <c r="S468" s="96"/>
      <c r="T468" s="12"/>
      <c r="U468" s="13"/>
      <c r="V468" s="235"/>
      <c r="W468" s="235"/>
      <c r="X468" s="235"/>
      <c r="Y468" s="235"/>
      <c r="Z468" s="235"/>
      <c r="AA468" s="235"/>
      <c r="AB468" s="235"/>
      <c r="AC468" s="235"/>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row>
    <row r="469" spans="1:86" ht="12.75" customHeight="1" x14ac:dyDescent="0.3">
      <c r="A469" s="143"/>
      <c r="B469" s="143"/>
      <c r="C469" s="143"/>
      <c r="D469" s="143"/>
      <c r="E469" s="143"/>
      <c r="F469" s="143"/>
      <c r="G469" s="143"/>
      <c r="H469" s="143"/>
      <c r="I469" s="143"/>
      <c r="J469" s="143"/>
      <c r="K469" s="143"/>
      <c r="L469" s="143"/>
      <c r="M469" s="143"/>
      <c r="N469" s="143"/>
      <c r="O469" s="143"/>
      <c r="P469" s="11"/>
      <c r="Q469" s="11"/>
      <c r="R469" s="11"/>
      <c r="S469" s="11"/>
      <c r="T469" s="12"/>
      <c r="U469" s="13"/>
      <c r="V469" s="235"/>
      <c r="W469" s="235"/>
      <c r="X469" s="235"/>
      <c r="Y469" s="235"/>
      <c r="Z469" s="235"/>
      <c r="AA469" s="235"/>
      <c r="AB469" s="235"/>
      <c r="AC469" s="235"/>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row>
    <row r="470" spans="1:86" ht="12.75" customHeight="1" x14ac:dyDescent="0.3">
      <c r="A470" s="128"/>
      <c r="B470" s="128"/>
      <c r="C470" s="128"/>
      <c r="D470" s="128"/>
      <c r="E470" s="128"/>
      <c r="F470" s="128"/>
      <c r="G470" s="128"/>
      <c r="H470" s="128"/>
      <c r="I470" s="128"/>
      <c r="J470" s="128"/>
      <c r="K470" s="128"/>
      <c r="L470" s="128"/>
      <c r="M470" s="128"/>
      <c r="N470" s="128"/>
      <c r="O470" s="128"/>
      <c r="P470" s="128"/>
      <c r="Q470" s="128"/>
      <c r="R470" s="128"/>
      <c r="S470" s="128"/>
      <c r="T470" s="128"/>
      <c r="U470" s="13"/>
      <c r="V470" s="235"/>
      <c r="W470" s="235"/>
      <c r="X470" s="235"/>
      <c r="Y470" s="235"/>
      <c r="Z470" s="235"/>
      <c r="AA470" s="235"/>
      <c r="AB470" s="235"/>
      <c r="AC470" s="235"/>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row>
    <row r="471" spans="1:86" ht="12.75" customHeight="1" x14ac:dyDescent="0.3">
      <c r="A471" s="128"/>
      <c r="B471" s="128"/>
      <c r="C471" s="128"/>
      <c r="D471" s="128"/>
      <c r="E471" s="128"/>
      <c r="F471" s="128"/>
      <c r="G471" s="128"/>
      <c r="H471" s="128"/>
      <c r="I471" s="128"/>
      <c r="J471" s="128"/>
      <c r="K471" s="128"/>
      <c r="L471" s="128"/>
      <c r="M471" s="128"/>
      <c r="N471" s="128"/>
      <c r="O471" s="128"/>
      <c r="P471" s="128"/>
      <c r="Q471" s="128"/>
      <c r="R471" s="128"/>
      <c r="S471" s="128"/>
      <c r="T471" s="128"/>
      <c r="U471" s="13"/>
      <c r="V471" s="235"/>
      <c r="W471" s="235"/>
      <c r="X471" s="235"/>
      <c r="Y471" s="235"/>
      <c r="Z471" s="235"/>
      <c r="AA471" s="235"/>
      <c r="AB471" s="235"/>
      <c r="AC471" s="235"/>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row>
    <row r="472" spans="1:86" ht="12.75" customHeight="1" x14ac:dyDescent="0.3">
      <c r="A472" s="16"/>
      <c r="B472" s="16"/>
      <c r="C472" s="16"/>
      <c r="D472" s="16"/>
      <c r="E472" s="16"/>
      <c r="F472" s="16"/>
      <c r="G472" s="16"/>
      <c r="H472" s="16"/>
      <c r="I472" s="16"/>
      <c r="J472" s="16"/>
      <c r="K472" s="16"/>
      <c r="L472" s="16"/>
      <c r="M472" s="16"/>
      <c r="N472" s="16"/>
      <c r="O472" s="16"/>
      <c r="P472" s="16"/>
      <c r="Q472" s="16"/>
      <c r="R472" s="16"/>
      <c r="S472" s="16"/>
      <c r="T472" s="16"/>
      <c r="U472" s="13"/>
      <c r="V472" s="235"/>
      <c r="W472" s="235"/>
      <c r="X472" s="243"/>
      <c r="Y472" s="235"/>
      <c r="Z472" s="235"/>
      <c r="AA472" s="235"/>
      <c r="AB472" s="235"/>
      <c r="AC472" s="24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row>
    <row r="473" spans="1:86" ht="12.75" customHeight="1" x14ac:dyDescent="0.3">
      <c r="A473" s="16"/>
      <c r="B473" s="16"/>
      <c r="C473" s="16"/>
      <c r="D473" s="16"/>
      <c r="E473" s="16"/>
      <c r="F473" s="16"/>
      <c r="G473" s="16"/>
      <c r="H473" s="16"/>
      <c r="I473" s="16"/>
      <c r="J473" s="16"/>
      <c r="K473" s="16"/>
      <c r="L473" s="16"/>
      <c r="M473" s="16"/>
      <c r="N473" s="16"/>
      <c r="O473" s="16"/>
      <c r="P473" s="16"/>
      <c r="Q473" s="16"/>
      <c r="R473" s="16"/>
      <c r="S473" s="16"/>
      <c r="T473" s="16"/>
      <c r="U473" s="13"/>
      <c r="V473" s="235"/>
      <c r="W473" s="235"/>
      <c r="X473" s="235"/>
      <c r="Y473" s="235"/>
      <c r="Z473" s="235"/>
      <c r="AA473" s="235"/>
      <c r="AB473" s="235"/>
      <c r="AC473" s="235"/>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row>
    <row r="474" spans="1:86" ht="12.75" customHeight="1" x14ac:dyDescent="0.3">
      <c r="A474" s="16"/>
      <c r="B474" s="16"/>
      <c r="C474" s="16"/>
      <c r="D474" s="16"/>
      <c r="E474" s="16"/>
      <c r="F474" s="16"/>
      <c r="G474" s="16"/>
      <c r="H474" s="16"/>
      <c r="I474" s="16"/>
      <c r="J474" s="16"/>
      <c r="K474" s="16"/>
      <c r="L474" s="16"/>
      <c r="M474" s="16"/>
      <c r="N474" s="16"/>
      <c r="O474" s="16"/>
      <c r="P474" s="16"/>
      <c r="Q474" s="16"/>
      <c r="R474" s="16"/>
      <c r="S474" s="16"/>
      <c r="T474" s="16"/>
      <c r="U474" s="13"/>
      <c r="V474" s="13"/>
      <c r="W474" s="235"/>
      <c r="X474" s="235"/>
      <c r="Y474" s="235"/>
      <c r="Z474" s="235"/>
      <c r="AA474" s="235"/>
      <c r="AB474" s="235"/>
      <c r="AC474" s="235"/>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row>
    <row r="475" spans="1:86" ht="12.75" customHeight="1" x14ac:dyDescent="0.3">
      <c r="A475" s="16"/>
      <c r="B475" s="16"/>
      <c r="C475" s="16"/>
      <c r="D475" s="16"/>
      <c r="E475" s="16"/>
      <c r="F475" s="16"/>
      <c r="G475" s="16"/>
      <c r="H475" s="16"/>
      <c r="I475" s="16"/>
      <c r="J475" s="16"/>
      <c r="K475" s="16"/>
      <c r="L475" s="16"/>
      <c r="M475" s="16"/>
      <c r="N475" s="16"/>
      <c r="O475" s="16"/>
      <c r="P475" s="16"/>
      <c r="Q475" s="16"/>
      <c r="R475" s="16"/>
      <c r="S475" s="16"/>
      <c r="T475" s="16"/>
      <c r="U475" s="13"/>
      <c r="V475" s="235"/>
      <c r="W475" s="235"/>
      <c r="X475" s="235"/>
      <c r="Y475" s="235"/>
      <c r="Z475" s="235"/>
      <c r="AA475" s="235"/>
      <c r="AB475" s="235"/>
      <c r="AC475" s="235"/>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row>
    <row r="476" spans="1:86" x14ac:dyDescent="0.2">
      <c r="A476" s="16"/>
      <c r="B476" s="16"/>
      <c r="C476" s="16"/>
      <c r="D476" s="16"/>
      <c r="E476" s="16"/>
      <c r="F476" s="16"/>
      <c r="G476" s="16"/>
      <c r="H476" s="16"/>
      <c r="I476" s="16"/>
      <c r="J476" s="16"/>
      <c r="K476" s="16"/>
      <c r="L476" s="16"/>
      <c r="M476" s="16"/>
      <c r="N476" s="16"/>
      <c r="O476" s="16"/>
      <c r="P476" s="16"/>
      <c r="Q476" s="16"/>
      <c r="R476" s="16"/>
      <c r="S476" s="16"/>
      <c r="T476" s="16"/>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row>
    <row r="477" spans="1:86" x14ac:dyDescent="0.2">
      <c r="A477" s="16"/>
      <c r="B477" s="16"/>
      <c r="C477" s="16"/>
      <c r="D477" s="16"/>
      <c r="E477" s="16"/>
      <c r="F477" s="16"/>
      <c r="G477" s="16"/>
      <c r="H477" s="16"/>
      <c r="I477" s="16"/>
      <c r="J477" s="16"/>
      <c r="K477" s="16"/>
      <c r="L477" s="16"/>
      <c r="M477" s="16"/>
      <c r="N477" s="16"/>
      <c r="O477" s="16"/>
      <c r="P477" s="16"/>
      <c r="Q477" s="16"/>
      <c r="R477" s="16"/>
      <c r="S477" s="16"/>
      <c r="T477" s="16"/>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row>
    <row r="478" spans="1:86" x14ac:dyDescent="0.2">
      <c r="A478" s="16"/>
      <c r="B478" s="16"/>
      <c r="C478" s="16"/>
      <c r="D478" s="16"/>
      <c r="E478" s="16"/>
      <c r="F478" s="16"/>
      <c r="G478" s="16"/>
      <c r="H478" s="16"/>
      <c r="I478" s="16"/>
      <c r="J478" s="16"/>
      <c r="K478" s="16"/>
      <c r="L478" s="16"/>
      <c r="M478" s="16"/>
      <c r="N478" s="16"/>
      <c r="O478" s="16"/>
      <c r="P478" s="16"/>
      <c r="Q478" s="16"/>
      <c r="R478" s="16"/>
      <c r="S478" s="16"/>
      <c r="T478" s="16"/>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row>
    <row r="479" spans="1:86" x14ac:dyDescent="0.2">
      <c r="A479" s="16"/>
      <c r="B479" s="16"/>
      <c r="C479" s="16"/>
      <c r="D479" s="16"/>
      <c r="E479" s="16"/>
      <c r="F479" s="16"/>
      <c r="G479" s="16"/>
      <c r="H479" s="16"/>
      <c r="I479" s="16"/>
      <c r="J479" s="16"/>
      <c r="K479" s="16"/>
      <c r="L479" s="16"/>
      <c r="M479" s="16"/>
      <c r="N479" s="16"/>
      <c r="O479" s="16"/>
      <c r="P479" s="16"/>
      <c r="Q479" s="16"/>
      <c r="R479" s="16"/>
      <c r="S479" s="16"/>
      <c r="T479" s="16"/>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row>
    <row r="480" spans="1:86" x14ac:dyDescent="0.2">
      <c r="A480" s="16"/>
      <c r="B480" s="16"/>
      <c r="C480" s="16"/>
      <c r="D480" s="16"/>
      <c r="E480" s="16"/>
      <c r="F480" s="16"/>
      <c r="G480" s="16"/>
      <c r="H480" s="16"/>
      <c r="I480" s="16"/>
      <c r="J480" s="16"/>
      <c r="K480" s="16"/>
      <c r="L480" s="16"/>
      <c r="M480" s="16"/>
      <c r="N480" s="16"/>
      <c r="O480" s="16"/>
      <c r="P480" s="16"/>
      <c r="Q480" s="16"/>
      <c r="R480" s="16"/>
      <c r="S480" s="16"/>
      <c r="T480" s="16"/>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row>
    <row r="481" spans="1:86" x14ac:dyDescent="0.2">
      <c r="A481" s="16"/>
      <c r="B481" s="16"/>
      <c r="C481" s="16"/>
      <c r="D481" s="16"/>
      <c r="E481" s="16"/>
      <c r="F481" s="16"/>
      <c r="G481" s="16"/>
      <c r="H481" s="16"/>
      <c r="I481" s="16"/>
      <c r="J481" s="16"/>
      <c r="K481" s="16"/>
      <c r="L481" s="16"/>
      <c r="M481" s="16"/>
      <c r="N481" s="16"/>
      <c r="O481" s="16"/>
      <c r="P481" s="16"/>
      <c r="Q481" s="16"/>
      <c r="R481" s="16"/>
      <c r="S481" s="16"/>
      <c r="T481" s="16"/>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row>
    <row r="482" spans="1:86" x14ac:dyDescent="0.2">
      <c r="A482" s="16"/>
      <c r="B482" s="16"/>
      <c r="C482" s="16"/>
      <c r="D482" s="16"/>
      <c r="E482" s="16"/>
      <c r="F482" s="16"/>
      <c r="G482" s="16"/>
      <c r="H482" s="16"/>
      <c r="I482" s="16"/>
      <c r="J482" s="16"/>
      <c r="K482" s="16"/>
      <c r="L482" s="16"/>
      <c r="M482" s="16"/>
      <c r="N482" s="16"/>
      <c r="O482" s="16"/>
      <c r="P482" s="16"/>
      <c r="Q482" s="16"/>
      <c r="R482" s="16"/>
      <c r="S482" s="16"/>
      <c r="T482" s="16"/>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row>
    <row r="483" spans="1:86" x14ac:dyDescent="0.2">
      <c r="A483" s="16"/>
      <c r="B483" s="16"/>
      <c r="C483" s="16"/>
      <c r="D483" s="16"/>
      <c r="E483" s="16"/>
      <c r="F483" s="16"/>
      <c r="G483" s="16"/>
      <c r="H483" s="16"/>
      <c r="I483" s="16"/>
      <c r="J483" s="16"/>
      <c r="K483" s="16"/>
      <c r="L483" s="16"/>
      <c r="M483" s="16"/>
      <c r="N483" s="16"/>
      <c r="O483" s="16"/>
      <c r="P483" s="16"/>
      <c r="Q483" s="16"/>
      <c r="R483" s="16"/>
      <c r="S483" s="16"/>
      <c r="T483" s="16"/>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row>
    <row r="484" spans="1:86" x14ac:dyDescent="0.2">
      <c r="A484" s="16"/>
      <c r="B484" s="16"/>
      <c r="C484" s="16"/>
      <c r="D484" s="16"/>
      <c r="E484" s="16"/>
      <c r="F484" s="16"/>
      <c r="G484" s="16"/>
      <c r="H484" s="16"/>
      <c r="I484" s="16"/>
      <c r="J484" s="16"/>
      <c r="K484" s="16"/>
      <c r="L484" s="16"/>
      <c r="M484" s="16"/>
      <c r="N484" s="16"/>
      <c r="O484" s="16"/>
      <c r="P484" s="16"/>
      <c r="Q484" s="16"/>
      <c r="R484" s="16"/>
      <c r="S484" s="16"/>
      <c r="T484" s="16"/>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row>
    <row r="485" spans="1:86" x14ac:dyDescent="0.2">
      <c r="A485" s="16"/>
      <c r="B485" s="16"/>
      <c r="C485" s="16"/>
      <c r="D485" s="16"/>
      <c r="E485" s="16"/>
      <c r="F485" s="16"/>
      <c r="G485" s="16"/>
      <c r="H485" s="16"/>
      <c r="I485" s="16"/>
      <c r="J485" s="16"/>
      <c r="K485" s="16"/>
      <c r="L485" s="16"/>
      <c r="M485" s="16"/>
      <c r="N485" s="16"/>
      <c r="O485" s="16"/>
      <c r="P485" s="16"/>
      <c r="Q485" s="16"/>
      <c r="R485" s="16"/>
      <c r="S485" s="16"/>
      <c r="T485" s="16"/>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row>
    <row r="486" spans="1:86" x14ac:dyDescent="0.2">
      <c r="A486" s="16"/>
      <c r="B486" s="16"/>
      <c r="C486" s="16"/>
      <c r="D486" s="16"/>
      <c r="E486" s="16"/>
      <c r="F486" s="16"/>
      <c r="G486" s="16"/>
      <c r="H486" s="16"/>
      <c r="I486" s="16"/>
      <c r="J486" s="16"/>
      <c r="K486" s="16"/>
      <c r="L486" s="16"/>
      <c r="M486" s="16"/>
      <c r="N486" s="16"/>
      <c r="O486" s="16"/>
      <c r="P486" s="16"/>
      <c r="Q486" s="16"/>
      <c r="R486" s="16"/>
      <c r="S486" s="16"/>
      <c r="T486" s="16"/>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row>
    <row r="487" spans="1:86" x14ac:dyDescent="0.2">
      <c r="A487" s="16"/>
      <c r="B487" s="16"/>
      <c r="C487" s="16"/>
      <c r="D487" s="16"/>
      <c r="E487" s="16"/>
      <c r="F487" s="16"/>
      <c r="G487" s="16"/>
      <c r="H487" s="16"/>
      <c r="I487" s="16"/>
      <c r="J487" s="16"/>
      <c r="K487" s="16"/>
      <c r="L487" s="16"/>
      <c r="M487" s="16"/>
      <c r="N487" s="16"/>
      <c r="O487" s="16"/>
      <c r="P487" s="16"/>
      <c r="Q487" s="16"/>
      <c r="R487" s="16"/>
      <c r="S487" s="16"/>
      <c r="T487" s="16"/>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row>
    <row r="488" spans="1:86" x14ac:dyDescent="0.2">
      <c r="A488" s="16"/>
      <c r="B488" s="16"/>
      <c r="C488" s="16"/>
      <c r="D488" s="16"/>
      <c r="E488" s="16"/>
      <c r="F488" s="16"/>
      <c r="G488" s="16"/>
      <c r="H488" s="16"/>
      <c r="I488" s="16"/>
      <c r="J488" s="16"/>
      <c r="K488" s="16"/>
      <c r="L488" s="16"/>
      <c r="M488" s="16"/>
      <c r="N488" s="16"/>
      <c r="O488" s="16"/>
      <c r="P488" s="16"/>
      <c r="Q488" s="16"/>
      <c r="R488" s="16"/>
      <c r="S488" s="16"/>
      <c r="T488" s="16"/>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row>
    <row r="489" spans="1:86" x14ac:dyDescent="0.2">
      <c r="A489" s="16"/>
      <c r="B489" s="16"/>
      <c r="C489" s="16"/>
      <c r="D489" s="16"/>
      <c r="E489" s="16"/>
      <c r="F489" s="16"/>
      <c r="G489" s="16"/>
      <c r="H489" s="16"/>
      <c r="I489" s="16"/>
      <c r="J489" s="16"/>
      <c r="K489" s="16"/>
      <c r="L489" s="16"/>
      <c r="M489" s="16"/>
      <c r="N489" s="16"/>
      <c r="O489" s="16"/>
      <c r="P489" s="16"/>
      <c r="Q489" s="16"/>
      <c r="R489" s="16"/>
      <c r="S489" s="16"/>
      <c r="T489" s="16"/>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row>
    <row r="490" spans="1:86" x14ac:dyDescent="0.2">
      <c r="A490" s="16"/>
      <c r="B490" s="16"/>
      <c r="C490" s="16"/>
      <c r="D490" s="16"/>
      <c r="E490" s="16"/>
      <c r="F490" s="16"/>
      <c r="G490" s="16"/>
      <c r="H490" s="16"/>
      <c r="I490" s="16"/>
      <c r="J490" s="16"/>
      <c r="K490" s="16"/>
      <c r="L490" s="16"/>
      <c r="M490" s="16"/>
      <c r="N490" s="16"/>
      <c r="O490" s="16"/>
      <c r="P490" s="16"/>
      <c r="Q490" s="16"/>
      <c r="R490" s="16"/>
      <c r="S490" s="16"/>
      <c r="T490" s="16"/>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row>
    <row r="491" spans="1:86" x14ac:dyDescent="0.2">
      <c r="A491" s="16"/>
      <c r="B491" s="16"/>
      <c r="C491" s="16"/>
      <c r="D491" s="16"/>
      <c r="E491" s="16"/>
      <c r="F491" s="16"/>
      <c r="G491" s="16"/>
      <c r="H491" s="16"/>
      <c r="I491" s="16"/>
      <c r="J491" s="16"/>
      <c r="K491" s="16"/>
      <c r="L491" s="16"/>
      <c r="M491" s="16"/>
      <c r="N491" s="16"/>
      <c r="O491" s="16"/>
      <c r="P491" s="16"/>
      <c r="Q491" s="16"/>
      <c r="R491" s="16"/>
      <c r="S491" s="16"/>
      <c r="T491" s="16"/>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row>
    <row r="492" spans="1:86" x14ac:dyDescent="0.2">
      <c r="A492" s="16"/>
      <c r="B492" s="16"/>
      <c r="C492" s="16"/>
      <c r="D492" s="16"/>
      <c r="E492" s="16"/>
      <c r="F492" s="16"/>
      <c r="G492" s="16"/>
      <c r="H492" s="16"/>
      <c r="I492" s="16"/>
      <c r="J492" s="16"/>
      <c r="K492" s="16"/>
      <c r="L492" s="16"/>
      <c r="M492" s="16"/>
      <c r="N492" s="16"/>
      <c r="O492" s="16"/>
      <c r="P492" s="16"/>
      <c r="Q492" s="16"/>
      <c r="R492" s="16"/>
      <c r="S492" s="16"/>
      <c r="T492" s="16"/>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row>
    <row r="493" spans="1:86" x14ac:dyDescent="0.2">
      <c r="A493" s="16"/>
      <c r="B493" s="16"/>
      <c r="C493" s="16"/>
      <c r="D493" s="16"/>
      <c r="E493" s="16"/>
      <c r="F493" s="16"/>
      <c r="G493" s="16"/>
      <c r="H493" s="16"/>
      <c r="I493" s="16"/>
      <c r="J493" s="16"/>
      <c r="K493" s="16"/>
      <c r="L493" s="16"/>
      <c r="M493" s="16"/>
      <c r="N493" s="16"/>
      <c r="O493" s="16"/>
      <c r="P493" s="16"/>
      <c r="Q493" s="16"/>
      <c r="R493" s="16"/>
      <c r="S493" s="16"/>
      <c r="T493" s="16"/>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row>
    <row r="494" spans="1:86" x14ac:dyDescent="0.2">
      <c r="A494" s="16"/>
      <c r="B494" s="16"/>
      <c r="C494" s="16"/>
      <c r="D494" s="16"/>
      <c r="E494" s="16"/>
      <c r="F494" s="16"/>
      <c r="G494" s="16"/>
      <c r="H494" s="16"/>
      <c r="I494" s="16"/>
      <c r="J494" s="16"/>
      <c r="K494" s="16"/>
      <c r="L494" s="16"/>
      <c r="M494" s="16"/>
      <c r="N494" s="16"/>
      <c r="O494" s="16"/>
      <c r="P494" s="16"/>
      <c r="Q494" s="16"/>
      <c r="R494" s="16"/>
      <c r="S494" s="16"/>
      <c r="T494" s="16"/>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row>
    <row r="495" spans="1:86" x14ac:dyDescent="0.2">
      <c r="A495" s="16"/>
      <c r="B495" s="16"/>
      <c r="C495" s="16"/>
      <c r="D495" s="16"/>
      <c r="E495" s="16"/>
      <c r="F495" s="16"/>
      <c r="G495" s="16"/>
      <c r="H495" s="16"/>
      <c r="I495" s="16"/>
      <c r="J495" s="16"/>
      <c r="K495" s="16"/>
      <c r="L495" s="16"/>
      <c r="M495" s="16"/>
      <c r="N495" s="16"/>
      <c r="O495" s="16"/>
      <c r="P495" s="16"/>
      <c r="Q495" s="16"/>
      <c r="R495" s="16"/>
      <c r="S495" s="16"/>
      <c r="T495" s="16"/>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row>
    <row r="496" spans="1:86" x14ac:dyDescent="0.2">
      <c r="A496" s="16"/>
      <c r="B496" s="16"/>
      <c r="C496" s="16"/>
      <c r="D496" s="16"/>
      <c r="E496" s="16"/>
      <c r="F496" s="16"/>
      <c r="G496" s="16"/>
      <c r="H496" s="16"/>
      <c r="I496" s="16"/>
      <c r="J496" s="16"/>
      <c r="K496" s="16"/>
      <c r="L496" s="16"/>
      <c r="M496" s="16"/>
      <c r="N496" s="16"/>
      <c r="O496" s="16"/>
      <c r="P496" s="16"/>
      <c r="Q496" s="16"/>
      <c r="R496" s="16"/>
      <c r="S496" s="16"/>
      <c r="T496" s="16"/>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row>
    <row r="497" spans="1:86" x14ac:dyDescent="0.2">
      <c r="A497" s="16"/>
      <c r="B497" s="16"/>
      <c r="C497" s="16"/>
      <c r="D497" s="16"/>
      <c r="E497" s="16"/>
      <c r="F497" s="16"/>
      <c r="G497" s="16"/>
      <c r="H497" s="16"/>
      <c r="I497" s="16"/>
      <c r="J497" s="16"/>
      <c r="K497" s="16"/>
      <c r="L497" s="16"/>
      <c r="M497" s="16"/>
      <c r="N497" s="16"/>
      <c r="O497" s="16"/>
      <c r="P497" s="16"/>
      <c r="Q497" s="16"/>
      <c r="R497" s="16"/>
      <c r="S497" s="16"/>
      <c r="T497" s="16"/>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row>
    <row r="498" spans="1:86" x14ac:dyDescent="0.2">
      <c r="A498" s="16"/>
      <c r="B498" s="16"/>
      <c r="C498" s="16"/>
      <c r="D498" s="16"/>
      <c r="E498" s="16"/>
      <c r="F498" s="16"/>
      <c r="G498" s="16"/>
      <c r="H498" s="16"/>
      <c r="I498" s="16"/>
      <c r="J498" s="16"/>
      <c r="K498" s="16"/>
      <c r="L498" s="16"/>
      <c r="M498" s="16"/>
      <c r="N498" s="16"/>
      <c r="O498" s="16"/>
      <c r="P498" s="16"/>
      <c r="Q498" s="16"/>
      <c r="R498" s="16"/>
      <c r="S498" s="16"/>
      <c r="T498" s="16"/>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row>
    <row r="499" spans="1:86" x14ac:dyDescent="0.2">
      <c r="A499" s="16"/>
      <c r="B499" s="16"/>
      <c r="C499" s="16"/>
      <c r="D499" s="16"/>
      <c r="E499" s="16"/>
      <c r="F499" s="16"/>
      <c r="G499" s="16"/>
      <c r="H499" s="16"/>
      <c r="I499" s="16"/>
      <c r="J499" s="16"/>
      <c r="K499" s="16"/>
      <c r="L499" s="16"/>
      <c r="M499" s="16"/>
      <c r="N499" s="16"/>
      <c r="O499" s="16"/>
      <c r="P499" s="16"/>
      <c r="Q499" s="16"/>
      <c r="R499" s="16"/>
      <c r="S499" s="16"/>
      <c r="T499" s="16"/>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row>
    <row r="500" spans="1:86" x14ac:dyDescent="0.2">
      <c r="A500" s="16"/>
      <c r="B500" s="16"/>
      <c r="C500" s="16"/>
      <c r="D500" s="16"/>
      <c r="E500" s="16"/>
      <c r="F500" s="16"/>
      <c r="G500" s="16"/>
      <c r="H500" s="16"/>
      <c r="I500" s="16"/>
      <c r="J500" s="16"/>
      <c r="K500" s="16"/>
      <c r="L500" s="16"/>
      <c r="M500" s="16"/>
      <c r="N500" s="16"/>
      <c r="O500" s="16"/>
      <c r="P500" s="16"/>
      <c r="Q500" s="16"/>
      <c r="R500" s="16"/>
      <c r="S500" s="16"/>
      <c r="T500" s="16"/>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row>
    <row r="501" spans="1:86" x14ac:dyDescent="0.2">
      <c r="A501" s="16"/>
      <c r="B501" s="16"/>
      <c r="C501" s="16"/>
      <c r="D501" s="16"/>
      <c r="E501" s="16"/>
      <c r="F501" s="16"/>
      <c r="G501" s="16"/>
      <c r="H501" s="16"/>
      <c r="I501" s="16"/>
      <c r="J501" s="16"/>
      <c r="K501" s="16"/>
      <c r="L501" s="16"/>
      <c r="M501" s="16"/>
      <c r="N501" s="16"/>
      <c r="O501" s="16"/>
      <c r="P501" s="16"/>
      <c r="Q501" s="16"/>
      <c r="R501" s="16"/>
      <c r="S501" s="16"/>
      <c r="T501" s="16"/>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row>
    <row r="502" spans="1:86" x14ac:dyDescent="0.2">
      <c r="A502" s="16"/>
      <c r="B502" s="16"/>
      <c r="C502" s="16"/>
      <c r="D502" s="16"/>
      <c r="E502" s="16"/>
      <c r="F502" s="16"/>
      <c r="G502" s="16"/>
      <c r="H502" s="16"/>
      <c r="I502" s="16"/>
      <c r="J502" s="16"/>
      <c r="K502" s="16"/>
      <c r="L502" s="16"/>
      <c r="M502" s="16"/>
      <c r="N502" s="16"/>
      <c r="O502" s="16"/>
      <c r="P502" s="16"/>
      <c r="Q502" s="16"/>
      <c r="R502" s="16"/>
      <c r="S502" s="16"/>
      <c r="T502" s="16"/>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row>
    <row r="503" spans="1:86" x14ac:dyDescent="0.2">
      <c r="A503" s="16"/>
      <c r="B503" s="16"/>
      <c r="C503" s="16"/>
      <c r="D503" s="16"/>
      <c r="E503" s="16"/>
      <c r="F503" s="16"/>
      <c r="G503" s="16"/>
      <c r="H503" s="16"/>
      <c r="I503" s="16"/>
      <c r="J503" s="16"/>
      <c r="K503" s="16"/>
      <c r="L503" s="16"/>
      <c r="M503" s="16"/>
      <c r="N503" s="16"/>
      <c r="O503" s="16"/>
      <c r="P503" s="16"/>
      <c r="Q503" s="16"/>
      <c r="R503" s="16"/>
      <c r="S503" s="16"/>
      <c r="T503" s="16"/>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row>
    <row r="504" spans="1:86" x14ac:dyDescent="0.2">
      <c r="A504" s="16"/>
      <c r="B504" s="16"/>
      <c r="C504" s="16"/>
      <c r="D504" s="16"/>
      <c r="E504" s="16"/>
      <c r="F504" s="16"/>
      <c r="G504" s="16"/>
      <c r="H504" s="16"/>
      <c r="I504" s="16"/>
      <c r="J504" s="16"/>
      <c r="K504" s="16"/>
      <c r="L504" s="16"/>
      <c r="M504" s="16"/>
      <c r="N504" s="16"/>
      <c r="O504" s="16"/>
      <c r="P504" s="16"/>
      <c r="Q504" s="16"/>
      <c r="R504" s="16"/>
      <c r="S504" s="16"/>
      <c r="T504" s="16"/>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row>
    <row r="505" spans="1:86" x14ac:dyDescent="0.2">
      <c r="A505" s="16"/>
      <c r="B505" s="16"/>
      <c r="C505" s="16"/>
      <c r="D505" s="16"/>
      <c r="E505" s="16"/>
      <c r="F505" s="16"/>
      <c r="G505" s="16"/>
      <c r="H505" s="16"/>
      <c r="I505" s="16"/>
      <c r="J505" s="16"/>
      <c r="K505" s="16"/>
      <c r="L505" s="16"/>
      <c r="M505" s="16"/>
      <c r="N505" s="16"/>
      <c r="O505" s="16"/>
      <c r="P505" s="16"/>
      <c r="Q505" s="16"/>
      <c r="R505" s="16"/>
      <c r="S505" s="16"/>
      <c r="T505" s="16"/>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row>
    <row r="506" spans="1:86" x14ac:dyDescent="0.2">
      <c r="A506" s="16"/>
      <c r="B506" s="16"/>
      <c r="C506" s="16"/>
      <c r="D506" s="16"/>
      <c r="E506" s="16"/>
      <c r="F506" s="16"/>
      <c r="G506" s="16"/>
      <c r="H506" s="16"/>
      <c r="I506" s="16"/>
      <c r="J506" s="16"/>
      <c r="K506" s="16"/>
      <c r="L506" s="16"/>
      <c r="M506" s="16"/>
      <c r="N506" s="16"/>
      <c r="O506" s="16"/>
      <c r="P506" s="16"/>
      <c r="Q506" s="16"/>
      <c r="R506" s="16"/>
      <c r="S506" s="16"/>
      <c r="T506" s="16"/>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row>
    <row r="507" spans="1:86" x14ac:dyDescent="0.2">
      <c r="A507" s="16"/>
      <c r="B507" s="16"/>
      <c r="C507" s="16"/>
      <c r="D507" s="16"/>
      <c r="E507" s="16"/>
      <c r="F507" s="16"/>
      <c r="G507" s="16"/>
      <c r="H507" s="16"/>
      <c r="I507" s="16"/>
      <c r="J507" s="16"/>
      <c r="K507" s="16"/>
      <c r="L507" s="16"/>
      <c r="M507" s="16"/>
      <c r="N507" s="16"/>
      <c r="O507" s="16"/>
      <c r="P507" s="16"/>
      <c r="Q507" s="16"/>
      <c r="R507" s="16"/>
      <c r="S507" s="16"/>
      <c r="T507" s="16"/>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row>
    <row r="508" spans="1:86" x14ac:dyDescent="0.2">
      <c r="A508" s="16"/>
      <c r="B508" s="16"/>
      <c r="C508" s="16"/>
      <c r="D508" s="16"/>
      <c r="E508" s="16"/>
      <c r="F508" s="16"/>
      <c r="G508" s="16"/>
      <c r="H508" s="16"/>
      <c r="I508" s="16"/>
      <c r="J508" s="16"/>
      <c r="K508" s="16"/>
      <c r="L508" s="16"/>
      <c r="M508" s="16"/>
      <c r="N508" s="16"/>
      <c r="O508" s="16"/>
      <c r="P508" s="16"/>
      <c r="Q508" s="16"/>
      <c r="R508" s="16"/>
      <c r="S508" s="16"/>
      <c r="T508" s="16"/>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row>
    <row r="509" spans="1:86" x14ac:dyDescent="0.2">
      <c r="A509" s="16"/>
      <c r="B509" s="16"/>
      <c r="C509" s="16"/>
      <c r="D509" s="16"/>
      <c r="E509" s="16"/>
      <c r="F509" s="16"/>
      <c r="G509" s="16"/>
      <c r="H509" s="16"/>
      <c r="I509" s="16"/>
      <c r="J509" s="16"/>
      <c r="K509" s="16"/>
      <c r="L509" s="16"/>
      <c r="M509" s="16"/>
      <c r="N509" s="16"/>
      <c r="O509" s="16"/>
      <c r="P509" s="16"/>
      <c r="Q509" s="16"/>
      <c r="R509" s="16"/>
      <c r="S509" s="16"/>
      <c r="T509" s="16"/>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row>
    <row r="510" spans="1:86" x14ac:dyDescent="0.2">
      <c r="A510" s="16"/>
      <c r="B510" s="16"/>
      <c r="C510" s="16"/>
      <c r="D510" s="16"/>
      <c r="E510" s="16"/>
      <c r="F510" s="16"/>
      <c r="G510" s="16"/>
      <c r="H510" s="16"/>
      <c r="I510" s="16"/>
      <c r="J510" s="16"/>
      <c r="K510" s="16"/>
      <c r="L510" s="16"/>
      <c r="M510" s="16"/>
      <c r="N510" s="16"/>
      <c r="O510" s="16"/>
      <c r="P510" s="16"/>
      <c r="Q510" s="16"/>
      <c r="R510" s="16"/>
      <c r="S510" s="16"/>
      <c r="T510" s="16"/>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row>
    <row r="511" spans="1:86" x14ac:dyDescent="0.2">
      <c r="A511" s="16"/>
      <c r="B511" s="16"/>
      <c r="C511" s="16"/>
      <c r="D511" s="16"/>
      <c r="E511" s="16"/>
      <c r="F511" s="16"/>
      <c r="G511" s="16"/>
      <c r="H511" s="16"/>
      <c r="I511" s="16"/>
      <c r="J511" s="16"/>
      <c r="K511" s="16"/>
      <c r="L511" s="16"/>
      <c r="M511" s="16"/>
      <c r="N511" s="16"/>
      <c r="O511" s="16"/>
      <c r="P511" s="16"/>
      <c r="Q511" s="16"/>
      <c r="R511" s="16"/>
      <c r="S511" s="16"/>
      <c r="T511" s="16"/>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row>
    <row r="512" spans="1:86" x14ac:dyDescent="0.2">
      <c r="A512" s="16"/>
      <c r="B512" s="16"/>
      <c r="C512" s="16"/>
      <c r="D512" s="16"/>
      <c r="E512" s="16"/>
      <c r="F512" s="16"/>
      <c r="G512" s="16"/>
      <c r="H512" s="16"/>
      <c r="I512" s="16"/>
      <c r="J512" s="16"/>
      <c r="K512" s="16"/>
      <c r="L512" s="16"/>
      <c r="M512" s="16"/>
      <c r="N512" s="16"/>
      <c r="O512" s="16"/>
      <c r="P512" s="16"/>
      <c r="Q512" s="16"/>
      <c r="R512" s="16"/>
      <c r="S512" s="16"/>
      <c r="T512" s="16"/>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row>
    <row r="513" spans="1:86" x14ac:dyDescent="0.2">
      <c r="A513" s="16"/>
      <c r="B513" s="16"/>
      <c r="C513" s="16"/>
      <c r="D513" s="16"/>
      <c r="E513" s="16"/>
      <c r="F513" s="16"/>
      <c r="G513" s="16"/>
      <c r="H513" s="16"/>
      <c r="I513" s="16"/>
      <c r="J513" s="16"/>
      <c r="K513" s="16"/>
      <c r="L513" s="16"/>
      <c r="M513" s="16"/>
      <c r="N513" s="16"/>
      <c r="O513" s="16"/>
      <c r="P513" s="16"/>
      <c r="Q513" s="16"/>
      <c r="R513" s="16"/>
      <c r="S513" s="16"/>
      <c r="T513" s="16"/>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row>
    <row r="514" spans="1:86" x14ac:dyDescent="0.2">
      <c r="A514" s="16"/>
      <c r="B514" s="16"/>
      <c r="C514" s="16"/>
      <c r="D514" s="16"/>
      <c r="E514" s="16"/>
      <c r="F514" s="16"/>
      <c r="G514" s="16"/>
      <c r="H514" s="16"/>
      <c r="I514" s="16"/>
      <c r="J514" s="16"/>
      <c r="K514" s="16"/>
      <c r="L514" s="16"/>
      <c r="M514" s="16"/>
      <c r="N514" s="16"/>
      <c r="O514" s="16"/>
      <c r="P514" s="16"/>
      <c r="Q514" s="16"/>
      <c r="R514" s="16"/>
      <c r="S514" s="16"/>
      <c r="T514" s="16"/>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row>
    <row r="515" spans="1:86" x14ac:dyDescent="0.2">
      <c r="A515" s="16"/>
      <c r="B515" s="16"/>
      <c r="C515" s="16"/>
      <c r="D515" s="16"/>
      <c r="E515" s="16"/>
      <c r="F515" s="16"/>
      <c r="G515" s="16"/>
      <c r="H515" s="16"/>
      <c r="I515" s="16"/>
      <c r="J515" s="16"/>
      <c r="K515" s="16"/>
      <c r="L515" s="16"/>
      <c r="M515" s="16"/>
      <c r="N515" s="16"/>
      <c r="O515" s="16"/>
      <c r="P515" s="16"/>
      <c r="Q515" s="16"/>
      <c r="R515" s="16"/>
      <c r="S515" s="16"/>
      <c r="T515" s="16"/>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row>
    <row r="516" spans="1:86" x14ac:dyDescent="0.2">
      <c r="A516" s="16"/>
      <c r="B516" s="16"/>
      <c r="C516" s="16"/>
      <c r="D516" s="16"/>
      <c r="E516" s="16"/>
      <c r="F516" s="16"/>
      <c r="G516" s="16"/>
      <c r="H516" s="16"/>
      <c r="I516" s="16"/>
      <c r="J516" s="16"/>
      <c r="K516" s="16"/>
      <c r="L516" s="16"/>
      <c r="M516" s="16"/>
      <c r="N516" s="16"/>
      <c r="O516" s="16"/>
      <c r="P516" s="16"/>
      <c r="Q516" s="16"/>
      <c r="R516" s="16"/>
      <c r="S516" s="16"/>
      <c r="T516" s="16"/>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row>
    <row r="517" spans="1:86" x14ac:dyDescent="0.2">
      <c r="A517" s="16"/>
      <c r="B517" s="16"/>
      <c r="C517" s="16"/>
      <c r="D517" s="16"/>
      <c r="E517" s="16"/>
      <c r="F517" s="16"/>
      <c r="G517" s="16"/>
      <c r="H517" s="16"/>
      <c r="I517" s="16"/>
      <c r="J517" s="16"/>
      <c r="K517" s="16"/>
      <c r="L517" s="16"/>
      <c r="M517" s="16"/>
      <c r="N517" s="16"/>
      <c r="O517" s="16"/>
      <c r="P517" s="16"/>
      <c r="Q517" s="16"/>
      <c r="R517" s="16"/>
      <c r="S517" s="16"/>
      <c r="T517" s="16"/>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row>
    <row r="518" spans="1:86" x14ac:dyDescent="0.2">
      <c r="A518" s="16"/>
      <c r="B518" s="16"/>
      <c r="C518" s="16"/>
      <c r="D518" s="16"/>
      <c r="E518" s="16"/>
      <c r="F518" s="16"/>
      <c r="G518" s="16"/>
      <c r="H518" s="16"/>
      <c r="I518" s="16"/>
      <c r="J518" s="16"/>
      <c r="K518" s="16"/>
      <c r="L518" s="16"/>
      <c r="M518" s="16"/>
      <c r="N518" s="16"/>
      <c r="O518" s="16"/>
      <c r="P518" s="16"/>
      <c r="Q518" s="16"/>
      <c r="R518" s="16"/>
      <c r="S518" s="16"/>
      <c r="T518" s="16"/>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row>
    <row r="519" spans="1:86" x14ac:dyDescent="0.2">
      <c r="A519" s="16"/>
      <c r="B519" s="16"/>
      <c r="C519" s="16"/>
      <c r="D519" s="16"/>
      <c r="E519" s="16"/>
      <c r="F519" s="16"/>
      <c r="G519" s="16"/>
      <c r="H519" s="16"/>
      <c r="I519" s="16"/>
      <c r="J519" s="16"/>
      <c r="K519" s="16"/>
      <c r="L519" s="16"/>
      <c r="M519" s="16"/>
      <c r="N519" s="16"/>
      <c r="O519" s="16"/>
      <c r="P519" s="16"/>
      <c r="Q519" s="16"/>
      <c r="R519" s="16"/>
      <c r="S519" s="16"/>
      <c r="T519" s="16"/>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row>
    <row r="520" spans="1:86" x14ac:dyDescent="0.2">
      <c r="A520" s="16"/>
      <c r="B520" s="16"/>
      <c r="C520" s="16"/>
      <c r="D520" s="16"/>
      <c r="E520" s="16"/>
      <c r="F520" s="16"/>
      <c r="G520" s="16"/>
      <c r="H520" s="16"/>
      <c r="I520" s="16"/>
      <c r="J520" s="16"/>
      <c r="K520" s="16"/>
      <c r="L520" s="16"/>
      <c r="M520" s="16"/>
      <c r="N520" s="16"/>
      <c r="O520" s="16"/>
      <c r="P520" s="16"/>
      <c r="Q520" s="16"/>
      <c r="R520" s="16"/>
      <c r="S520" s="16"/>
      <c r="T520" s="16"/>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row>
    <row r="521" spans="1:86" x14ac:dyDescent="0.2">
      <c r="A521" s="16"/>
      <c r="B521" s="16"/>
      <c r="C521" s="16"/>
      <c r="D521" s="16"/>
      <c r="E521" s="16"/>
      <c r="F521" s="16"/>
      <c r="G521" s="16"/>
      <c r="H521" s="16"/>
      <c r="I521" s="16"/>
      <c r="J521" s="16"/>
      <c r="K521" s="16"/>
      <c r="L521" s="16"/>
      <c r="M521" s="16"/>
      <c r="N521" s="16"/>
      <c r="O521" s="16"/>
      <c r="P521" s="16"/>
      <c r="Q521" s="16"/>
      <c r="R521" s="16"/>
      <c r="S521" s="16"/>
      <c r="T521" s="16"/>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row>
    <row r="522" spans="1:86" x14ac:dyDescent="0.2">
      <c r="A522" s="16"/>
      <c r="B522" s="16"/>
      <c r="C522" s="16"/>
      <c r="D522" s="16"/>
      <c r="E522" s="16"/>
      <c r="F522" s="16"/>
      <c r="G522" s="16"/>
      <c r="H522" s="16"/>
      <c r="I522" s="16"/>
      <c r="J522" s="16"/>
      <c r="K522" s="16"/>
      <c r="L522" s="16"/>
      <c r="M522" s="16"/>
      <c r="N522" s="16"/>
      <c r="O522" s="16"/>
      <c r="P522" s="16"/>
      <c r="Q522" s="16"/>
      <c r="R522" s="16"/>
      <c r="S522" s="16"/>
      <c r="T522" s="16"/>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row>
    <row r="523" spans="1:86" x14ac:dyDescent="0.2">
      <c r="A523" s="16"/>
      <c r="B523" s="16"/>
      <c r="C523" s="16"/>
      <c r="D523" s="16"/>
      <c r="E523" s="16"/>
      <c r="F523" s="16"/>
      <c r="G523" s="16"/>
      <c r="H523" s="16"/>
      <c r="I523" s="16"/>
      <c r="J523" s="16"/>
      <c r="K523" s="16"/>
      <c r="L523" s="16"/>
      <c r="M523" s="16"/>
      <c r="N523" s="16"/>
      <c r="O523" s="16"/>
      <c r="P523" s="16"/>
      <c r="Q523" s="16"/>
      <c r="R523" s="16"/>
      <c r="S523" s="16"/>
      <c r="T523" s="16"/>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row>
    <row r="524" spans="1:86" x14ac:dyDescent="0.2">
      <c r="A524" s="16"/>
      <c r="B524" s="16"/>
      <c r="C524" s="16"/>
      <c r="D524" s="16"/>
      <c r="E524" s="16"/>
      <c r="F524" s="16"/>
      <c r="G524" s="16"/>
      <c r="H524" s="16"/>
      <c r="I524" s="16"/>
      <c r="J524" s="16"/>
      <c r="K524" s="16"/>
      <c r="L524" s="16"/>
      <c r="M524" s="16"/>
      <c r="N524" s="16"/>
      <c r="O524" s="16"/>
      <c r="P524" s="16"/>
      <c r="Q524" s="16"/>
      <c r="R524" s="16"/>
      <c r="S524" s="16"/>
      <c r="T524" s="16"/>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row>
    <row r="525" spans="1:86" x14ac:dyDescent="0.2">
      <c r="A525" s="16"/>
      <c r="B525" s="16"/>
      <c r="C525" s="16"/>
      <c r="D525" s="16"/>
      <c r="E525" s="16"/>
      <c r="F525" s="16"/>
      <c r="G525" s="16"/>
      <c r="H525" s="16"/>
      <c r="I525" s="16"/>
      <c r="J525" s="16"/>
      <c r="K525" s="16"/>
      <c r="L525" s="16"/>
      <c r="M525" s="16"/>
      <c r="N525" s="16"/>
      <c r="O525" s="16"/>
      <c r="P525" s="16"/>
      <c r="Q525" s="16"/>
      <c r="R525" s="16"/>
      <c r="S525" s="16"/>
      <c r="T525" s="16"/>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row>
    <row r="526" spans="1:86" x14ac:dyDescent="0.2">
      <c r="A526" s="16"/>
      <c r="B526" s="16"/>
      <c r="C526" s="16"/>
      <c r="D526" s="16"/>
      <c r="E526" s="16"/>
      <c r="F526" s="16"/>
      <c r="G526" s="16"/>
      <c r="H526" s="16"/>
      <c r="I526" s="16"/>
      <c r="J526" s="16"/>
      <c r="K526" s="16"/>
      <c r="L526" s="16"/>
      <c r="M526" s="16"/>
      <c r="N526" s="16"/>
      <c r="O526" s="16"/>
      <c r="P526" s="16"/>
      <c r="Q526" s="16"/>
      <c r="R526" s="16"/>
      <c r="S526" s="16"/>
      <c r="T526" s="16"/>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row>
    <row r="527" spans="1:86" x14ac:dyDescent="0.2">
      <c r="A527" s="16"/>
      <c r="B527" s="16"/>
      <c r="C527" s="16"/>
      <c r="D527" s="16"/>
      <c r="E527" s="16"/>
      <c r="F527" s="16"/>
      <c r="G527" s="16"/>
      <c r="H527" s="16"/>
      <c r="I527" s="16"/>
      <c r="J527" s="16"/>
      <c r="K527" s="16"/>
      <c r="L527" s="16"/>
      <c r="M527" s="16"/>
      <c r="N527" s="16"/>
      <c r="O527" s="16"/>
      <c r="P527" s="16"/>
      <c r="Q527" s="16"/>
      <c r="R527" s="16"/>
      <c r="S527" s="16"/>
      <c r="T527" s="16"/>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row>
    <row r="528" spans="1:86" x14ac:dyDescent="0.2">
      <c r="A528" s="16"/>
      <c r="B528" s="16"/>
      <c r="C528" s="16"/>
      <c r="D528" s="16"/>
      <c r="E528" s="16"/>
      <c r="F528" s="16"/>
      <c r="G528" s="16"/>
      <c r="H528" s="16"/>
      <c r="I528" s="16"/>
      <c r="J528" s="16"/>
      <c r="K528" s="16"/>
      <c r="L528" s="16"/>
      <c r="M528" s="16"/>
      <c r="N528" s="16"/>
      <c r="O528" s="16"/>
      <c r="P528" s="16"/>
      <c r="Q528" s="16"/>
      <c r="R528" s="16"/>
      <c r="S528" s="16"/>
      <c r="T528" s="16"/>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row>
    <row r="529" spans="1:53" x14ac:dyDescent="0.2">
      <c r="A529" s="16"/>
      <c r="B529" s="16"/>
      <c r="C529" s="16"/>
      <c r="D529" s="16"/>
      <c r="E529" s="16"/>
      <c r="F529" s="16"/>
      <c r="G529" s="16"/>
      <c r="H529" s="16"/>
      <c r="I529" s="16"/>
      <c r="J529" s="16"/>
      <c r="K529" s="16"/>
      <c r="L529" s="16"/>
      <c r="M529" s="16"/>
      <c r="N529" s="16"/>
      <c r="O529" s="16"/>
      <c r="P529" s="16"/>
      <c r="Q529" s="16"/>
      <c r="R529" s="16"/>
      <c r="S529" s="16"/>
      <c r="T529" s="16"/>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row>
    <row r="530" spans="1:53" x14ac:dyDescent="0.2">
      <c r="A530" s="16"/>
      <c r="B530" s="16"/>
      <c r="C530" s="16"/>
      <c r="D530" s="16"/>
      <c r="E530" s="16"/>
      <c r="F530" s="16"/>
      <c r="G530" s="16"/>
      <c r="H530" s="16"/>
      <c r="I530" s="16"/>
      <c r="J530" s="16"/>
      <c r="K530" s="16"/>
      <c r="L530" s="16"/>
      <c r="M530" s="16"/>
      <c r="N530" s="16"/>
      <c r="O530" s="16"/>
      <c r="P530" s="16"/>
      <c r="Q530" s="16"/>
      <c r="R530" s="16"/>
      <c r="S530" s="16"/>
      <c r="T530" s="16"/>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row>
    <row r="531" spans="1:53" x14ac:dyDescent="0.2">
      <c r="A531" s="16"/>
      <c r="B531" s="16"/>
      <c r="C531" s="16"/>
      <c r="D531" s="16"/>
      <c r="E531" s="16"/>
      <c r="F531" s="16"/>
      <c r="G531" s="16"/>
      <c r="H531" s="16"/>
      <c r="I531" s="16"/>
      <c r="J531" s="16"/>
      <c r="K531" s="16"/>
      <c r="L531" s="16"/>
      <c r="M531" s="16"/>
      <c r="N531" s="16"/>
      <c r="O531" s="16"/>
      <c r="P531" s="16"/>
      <c r="Q531" s="16"/>
      <c r="R531" s="16"/>
      <c r="S531" s="16"/>
      <c r="T531" s="16"/>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row>
    <row r="532" spans="1:53" x14ac:dyDescent="0.2">
      <c r="A532" s="16"/>
      <c r="B532" s="16"/>
      <c r="C532" s="16"/>
      <c r="D532" s="16"/>
      <c r="E532" s="16"/>
      <c r="F532" s="16"/>
      <c r="G532" s="16"/>
      <c r="H532" s="16"/>
      <c r="I532" s="16"/>
      <c r="J532" s="16"/>
      <c r="K532" s="16"/>
      <c r="L532" s="16"/>
      <c r="M532" s="16"/>
      <c r="N532" s="16"/>
      <c r="O532" s="16"/>
      <c r="P532" s="16"/>
      <c r="Q532" s="16"/>
      <c r="R532" s="16"/>
      <c r="S532" s="16"/>
      <c r="T532" s="16"/>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row>
    <row r="533" spans="1:53" x14ac:dyDescent="0.2">
      <c r="A533" s="16"/>
      <c r="B533" s="16"/>
      <c r="C533" s="16"/>
      <c r="D533" s="16"/>
      <c r="E533" s="16"/>
      <c r="F533" s="16"/>
      <c r="G533" s="16"/>
      <c r="H533" s="16"/>
      <c r="I533" s="16"/>
      <c r="J533" s="16"/>
      <c r="K533" s="16"/>
      <c r="L533" s="16"/>
      <c r="M533" s="16"/>
      <c r="N533" s="16"/>
      <c r="O533" s="16"/>
      <c r="P533" s="16"/>
      <c r="Q533" s="16"/>
      <c r="R533" s="16"/>
      <c r="S533" s="16"/>
      <c r="T533" s="16"/>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row>
    <row r="534" spans="1:53" x14ac:dyDescent="0.2">
      <c r="A534" s="16"/>
      <c r="B534" s="16"/>
      <c r="C534" s="16"/>
      <c r="D534" s="16"/>
      <c r="E534" s="16"/>
      <c r="F534" s="16"/>
      <c r="G534" s="16"/>
      <c r="H534" s="16"/>
      <c r="I534" s="16"/>
      <c r="J534" s="16"/>
      <c r="K534" s="16"/>
      <c r="L534" s="16"/>
      <c r="M534" s="16"/>
      <c r="N534" s="16"/>
      <c r="O534" s="16"/>
      <c r="P534" s="16"/>
      <c r="Q534" s="16"/>
      <c r="R534" s="16"/>
      <c r="S534" s="16"/>
      <c r="T534" s="16"/>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row>
    <row r="535" spans="1:53" x14ac:dyDescent="0.2">
      <c r="A535" s="16"/>
      <c r="B535" s="16"/>
      <c r="C535" s="16"/>
      <c r="D535" s="16"/>
      <c r="E535" s="16"/>
      <c r="F535" s="16"/>
      <c r="G535" s="16"/>
      <c r="H535" s="16"/>
      <c r="I535" s="16"/>
      <c r="J535" s="16"/>
      <c r="K535" s="16"/>
      <c r="L535" s="16"/>
      <c r="M535" s="16"/>
      <c r="N535" s="16"/>
      <c r="O535" s="16"/>
      <c r="P535" s="16"/>
      <c r="Q535" s="16"/>
      <c r="R535" s="16"/>
      <c r="S535" s="16"/>
      <c r="T535" s="16"/>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row>
    <row r="536" spans="1:53" x14ac:dyDescent="0.2">
      <c r="A536" s="16"/>
      <c r="B536" s="16"/>
      <c r="C536" s="16"/>
      <c r="D536" s="16"/>
      <c r="E536" s="16"/>
      <c r="F536" s="16"/>
      <c r="G536" s="16"/>
      <c r="H536" s="16"/>
      <c r="I536" s="16"/>
      <c r="J536" s="16"/>
      <c r="K536" s="16"/>
      <c r="L536" s="16"/>
      <c r="M536" s="16"/>
      <c r="N536" s="16"/>
      <c r="O536" s="16"/>
      <c r="P536" s="16"/>
      <c r="Q536" s="16"/>
      <c r="R536" s="16"/>
      <c r="S536" s="16"/>
      <c r="T536" s="16"/>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row>
    <row r="537" spans="1:53" x14ac:dyDescent="0.2">
      <c r="A537" s="16"/>
      <c r="B537" s="16"/>
      <c r="C537" s="16"/>
      <c r="D537" s="16"/>
      <c r="E537" s="16"/>
      <c r="F537" s="16"/>
      <c r="G537" s="16"/>
      <c r="H537" s="16"/>
      <c r="I537" s="16"/>
      <c r="J537" s="16"/>
      <c r="K537" s="16"/>
      <c r="L537" s="16"/>
      <c r="M537" s="16"/>
      <c r="N537" s="16"/>
      <c r="O537" s="16"/>
      <c r="P537" s="16"/>
      <c r="Q537" s="16"/>
      <c r="R537" s="16"/>
      <c r="S537" s="16"/>
      <c r="T537" s="16"/>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row>
    <row r="538" spans="1:53" x14ac:dyDescent="0.2">
      <c r="A538" s="16"/>
      <c r="B538" s="16"/>
      <c r="C538" s="16"/>
      <c r="D538" s="16"/>
      <c r="E538" s="16"/>
      <c r="F538" s="16"/>
      <c r="G538" s="16"/>
      <c r="H538" s="16"/>
      <c r="I538" s="16"/>
      <c r="J538" s="16"/>
      <c r="K538" s="16"/>
      <c r="L538" s="16"/>
      <c r="M538" s="16"/>
      <c r="N538" s="16"/>
      <c r="O538" s="16"/>
      <c r="P538" s="16"/>
      <c r="Q538" s="16"/>
      <c r="R538" s="16"/>
      <c r="S538" s="16"/>
      <c r="T538" s="16"/>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row>
    <row r="539" spans="1:53" x14ac:dyDescent="0.2">
      <c r="A539" s="16"/>
      <c r="B539" s="16"/>
      <c r="C539" s="16"/>
      <c r="D539" s="16"/>
      <c r="E539" s="16"/>
      <c r="F539" s="16"/>
      <c r="G539" s="16"/>
      <c r="H539" s="16"/>
      <c r="I539" s="16"/>
      <c r="J539" s="16"/>
      <c r="K539" s="16"/>
      <c r="L539" s="16"/>
      <c r="M539" s="16"/>
      <c r="N539" s="16"/>
      <c r="O539" s="16"/>
      <c r="P539" s="16"/>
      <c r="Q539" s="16"/>
      <c r="R539" s="16"/>
      <c r="S539" s="16"/>
      <c r="T539" s="16"/>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row>
    <row r="540" spans="1:53" x14ac:dyDescent="0.2">
      <c r="A540" s="16"/>
      <c r="B540" s="16"/>
      <c r="C540" s="16"/>
      <c r="D540" s="16"/>
      <c r="E540" s="16"/>
      <c r="F540" s="16"/>
      <c r="G540" s="16"/>
      <c r="H540" s="16"/>
      <c r="I540" s="16"/>
      <c r="J540" s="16"/>
      <c r="K540" s="16"/>
      <c r="L540" s="16"/>
      <c r="M540" s="16"/>
      <c r="N540" s="16"/>
      <c r="O540" s="16"/>
      <c r="P540" s="16"/>
      <c r="Q540" s="16"/>
      <c r="R540" s="16"/>
      <c r="S540" s="16"/>
      <c r="T540" s="16"/>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row>
    <row r="541" spans="1:53" x14ac:dyDescent="0.2">
      <c r="A541" s="16"/>
      <c r="B541" s="16"/>
      <c r="C541" s="16"/>
      <c r="D541" s="16"/>
      <c r="E541" s="16"/>
      <c r="F541" s="16"/>
      <c r="G541" s="16"/>
      <c r="H541" s="16"/>
      <c r="I541" s="16"/>
      <c r="J541" s="16"/>
      <c r="K541" s="16"/>
      <c r="L541" s="16"/>
      <c r="M541" s="16"/>
      <c r="N541" s="16"/>
      <c r="O541" s="16"/>
      <c r="P541" s="16"/>
      <c r="Q541" s="16"/>
      <c r="R541" s="16"/>
      <c r="S541" s="16"/>
      <c r="T541" s="16"/>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row>
    <row r="542" spans="1:53" x14ac:dyDescent="0.2">
      <c r="A542" s="16"/>
      <c r="B542" s="16"/>
      <c r="C542" s="16"/>
      <c r="D542" s="16"/>
      <c r="E542" s="16"/>
      <c r="F542" s="16"/>
      <c r="G542" s="16"/>
      <c r="H542" s="16"/>
      <c r="I542" s="16"/>
      <c r="J542" s="16"/>
      <c r="K542" s="16"/>
      <c r="L542" s="16"/>
      <c r="M542" s="16"/>
      <c r="N542" s="16"/>
      <c r="O542" s="16"/>
      <c r="P542" s="16"/>
      <c r="Q542" s="16"/>
      <c r="R542" s="16"/>
      <c r="S542" s="16"/>
      <c r="T542" s="16"/>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row>
    <row r="543" spans="1:53" x14ac:dyDescent="0.2">
      <c r="A543" s="16"/>
      <c r="B543" s="16"/>
      <c r="C543" s="16"/>
      <c r="D543" s="16"/>
      <c r="E543" s="16"/>
      <c r="F543" s="16"/>
      <c r="G543" s="16"/>
      <c r="H543" s="16"/>
      <c r="I543" s="16"/>
      <c r="J543" s="16"/>
      <c r="K543" s="16"/>
      <c r="L543" s="16"/>
      <c r="M543" s="16"/>
      <c r="N543" s="16"/>
      <c r="O543" s="16"/>
      <c r="P543" s="16"/>
      <c r="Q543" s="16"/>
      <c r="R543" s="16"/>
      <c r="S543" s="16"/>
      <c r="T543" s="16"/>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row>
    <row r="544" spans="1:53" x14ac:dyDescent="0.2">
      <c r="A544" s="16"/>
      <c r="B544" s="16"/>
      <c r="C544" s="16"/>
      <c r="D544" s="16"/>
      <c r="E544" s="16"/>
      <c r="F544" s="16"/>
      <c r="G544" s="16"/>
      <c r="H544" s="16"/>
      <c r="I544" s="16"/>
      <c r="J544" s="16"/>
      <c r="K544" s="16"/>
      <c r="L544" s="16"/>
      <c r="M544" s="16"/>
      <c r="N544" s="16"/>
      <c r="O544" s="16"/>
      <c r="P544" s="16"/>
      <c r="Q544" s="16"/>
      <c r="R544" s="16"/>
      <c r="S544" s="16"/>
      <c r="T544" s="16"/>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row>
    <row r="545" spans="1:53" x14ac:dyDescent="0.2">
      <c r="A545" s="16"/>
      <c r="B545" s="16"/>
      <c r="C545" s="16"/>
      <c r="D545" s="16"/>
      <c r="E545" s="16"/>
      <c r="F545" s="16"/>
      <c r="G545" s="16"/>
      <c r="H545" s="16"/>
      <c r="I545" s="16"/>
      <c r="J545" s="16"/>
      <c r="K545" s="16"/>
      <c r="L545" s="16"/>
      <c r="M545" s="16"/>
      <c r="N545" s="16"/>
      <c r="O545" s="16"/>
      <c r="P545" s="16"/>
      <c r="Q545" s="16"/>
      <c r="R545" s="16"/>
      <c r="S545" s="16"/>
      <c r="T545" s="16"/>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row>
    <row r="546" spans="1:53" x14ac:dyDescent="0.2">
      <c r="A546" s="16"/>
      <c r="B546" s="16"/>
      <c r="C546" s="16"/>
      <c r="D546" s="16"/>
      <c r="E546" s="16"/>
      <c r="F546" s="16"/>
      <c r="G546" s="16"/>
      <c r="H546" s="16"/>
      <c r="I546" s="16"/>
      <c r="J546" s="16"/>
      <c r="K546" s="16"/>
      <c r="L546" s="16"/>
      <c r="M546" s="16"/>
      <c r="N546" s="16"/>
      <c r="O546" s="16"/>
      <c r="P546" s="16"/>
      <c r="Q546" s="16"/>
      <c r="R546" s="16"/>
      <c r="S546" s="16"/>
      <c r="T546" s="16"/>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row>
    <row r="547" spans="1:53" x14ac:dyDescent="0.2">
      <c r="A547" s="16"/>
      <c r="B547" s="16"/>
      <c r="C547" s="16"/>
      <c r="D547" s="16"/>
      <c r="E547" s="16"/>
      <c r="F547" s="16"/>
      <c r="G547" s="16"/>
      <c r="H547" s="16"/>
      <c r="I547" s="16"/>
      <c r="J547" s="16"/>
      <c r="K547" s="16"/>
      <c r="L547" s="16"/>
      <c r="M547" s="16"/>
      <c r="N547" s="16"/>
      <c r="O547" s="16"/>
      <c r="P547" s="16"/>
      <c r="Q547" s="16"/>
      <c r="R547" s="16"/>
      <c r="S547" s="16"/>
      <c r="T547" s="16"/>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row>
    <row r="548" spans="1:53" x14ac:dyDescent="0.2">
      <c r="A548" s="16"/>
      <c r="B548" s="16"/>
      <c r="C548" s="16"/>
      <c r="D548" s="16"/>
      <c r="E548" s="16"/>
      <c r="F548" s="16"/>
      <c r="G548" s="16"/>
      <c r="H548" s="16"/>
      <c r="I548" s="16"/>
      <c r="J548" s="16"/>
      <c r="K548" s="16"/>
      <c r="L548" s="16"/>
      <c r="M548" s="16"/>
      <c r="N548" s="16"/>
      <c r="O548" s="16"/>
      <c r="P548" s="16"/>
      <c r="Q548" s="16"/>
      <c r="R548" s="16"/>
      <c r="S548" s="16"/>
      <c r="T548" s="16"/>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row>
    <row r="549" spans="1:53" x14ac:dyDescent="0.2">
      <c r="A549" s="16"/>
      <c r="B549" s="16"/>
      <c r="C549" s="16"/>
      <c r="D549" s="16"/>
      <c r="E549" s="16"/>
      <c r="F549" s="16"/>
      <c r="G549" s="16"/>
      <c r="H549" s="16"/>
      <c r="I549" s="16"/>
      <c r="J549" s="16"/>
      <c r="K549" s="16"/>
      <c r="L549" s="16"/>
      <c r="M549" s="16"/>
      <c r="N549" s="16"/>
      <c r="O549" s="16"/>
      <c r="P549" s="16"/>
      <c r="Q549" s="16"/>
      <c r="R549" s="16"/>
      <c r="S549" s="16"/>
      <c r="T549" s="16"/>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row>
    <row r="550" spans="1:53" x14ac:dyDescent="0.2">
      <c r="A550" s="16"/>
      <c r="B550" s="16"/>
      <c r="C550" s="16"/>
      <c r="D550" s="16"/>
      <c r="E550" s="16"/>
      <c r="F550" s="16"/>
      <c r="G550" s="16"/>
      <c r="H550" s="16"/>
      <c r="I550" s="16"/>
      <c r="J550" s="16"/>
      <c r="K550" s="16"/>
      <c r="L550" s="16"/>
      <c r="M550" s="16"/>
      <c r="N550" s="16"/>
      <c r="O550" s="16"/>
      <c r="P550" s="16"/>
      <c r="Q550" s="16"/>
      <c r="R550" s="16"/>
      <c r="S550" s="16"/>
      <c r="T550" s="16"/>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row>
    <row r="551" spans="1:53" x14ac:dyDescent="0.2">
      <c r="A551" s="16"/>
      <c r="B551" s="16"/>
      <c r="C551" s="16"/>
      <c r="D551" s="16"/>
      <c r="E551" s="16"/>
      <c r="F551" s="16"/>
      <c r="G551" s="16"/>
      <c r="H551" s="16"/>
      <c r="I551" s="16"/>
      <c r="J551" s="16"/>
      <c r="K551" s="16"/>
      <c r="L551" s="16"/>
      <c r="M551" s="16"/>
      <c r="N551" s="16"/>
      <c r="O551" s="16"/>
      <c r="P551" s="16"/>
      <c r="Q551" s="16"/>
      <c r="R551" s="16"/>
      <c r="S551" s="16"/>
      <c r="T551" s="16"/>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row>
    <row r="552" spans="1:53" x14ac:dyDescent="0.2">
      <c r="A552" s="16"/>
      <c r="B552" s="16"/>
      <c r="C552" s="16"/>
      <c r="D552" s="16"/>
      <c r="E552" s="16"/>
      <c r="F552" s="16"/>
      <c r="G552" s="16"/>
      <c r="H552" s="16"/>
      <c r="I552" s="16"/>
      <c r="J552" s="16"/>
      <c r="K552" s="16"/>
      <c r="L552" s="16"/>
      <c r="M552" s="16"/>
      <c r="N552" s="16"/>
      <c r="O552" s="16"/>
      <c r="P552" s="16"/>
      <c r="Q552" s="16"/>
      <c r="R552" s="16"/>
      <c r="S552" s="16"/>
      <c r="T552" s="16"/>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row>
    <row r="553" spans="1:53" x14ac:dyDescent="0.2">
      <c r="A553" s="16"/>
      <c r="B553" s="16"/>
      <c r="C553" s="16"/>
      <c r="D553" s="16"/>
      <c r="E553" s="16"/>
      <c r="F553" s="16"/>
      <c r="G553" s="16"/>
      <c r="H553" s="16"/>
      <c r="I553" s="16"/>
      <c r="J553" s="16"/>
      <c r="K553" s="16"/>
      <c r="L553" s="16"/>
      <c r="M553" s="16"/>
      <c r="N553" s="16"/>
      <c r="O553" s="16"/>
      <c r="P553" s="16"/>
      <c r="Q553" s="16"/>
      <c r="R553" s="16"/>
      <c r="S553" s="16"/>
      <c r="T553" s="16"/>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row>
    <row r="554" spans="1:53" x14ac:dyDescent="0.2">
      <c r="A554" s="16"/>
      <c r="B554" s="16"/>
      <c r="C554" s="16"/>
      <c r="D554" s="16"/>
      <c r="E554" s="16"/>
      <c r="F554" s="16"/>
      <c r="G554" s="16"/>
      <c r="H554" s="16"/>
      <c r="I554" s="16"/>
      <c r="J554" s="16"/>
      <c r="K554" s="16"/>
      <c r="L554" s="16"/>
      <c r="M554" s="16"/>
      <c r="N554" s="16"/>
      <c r="O554" s="16"/>
      <c r="P554" s="16"/>
      <c r="Q554" s="16"/>
      <c r="R554" s="16"/>
      <c r="S554" s="16"/>
      <c r="T554" s="16"/>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row>
    <row r="555" spans="1:53" x14ac:dyDescent="0.2">
      <c r="A555" s="16"/>
      <c r="B555" s="16"/>
      <c r="C555" s="16"/>
      <c r="D555" s="16"/>
      <c r="E555" s="16"/>
      <c r="F555" s="16"/>
      <c r="G555" s="16"/>
      <c r="H555" s="16"/>
      <c r="I555" s="16"/>
      <c r="J555" s="16"/>
      <c r="K555" s="16"/>
      <c r="L555" s="16"/>
      <c r="M555" s="16"/>
      <c r="N555" s="16"/>
      <c r="O555" s="16"/>
      <c r="P555" s="16"/>
      <c r="Q555" s="16"/>
      <c r="R555" s="16"/>
      <c r="S555" s="16"/>
      <c r="T555" s="16"/>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row>
    <row r="556" spans="1:53" x14ac:dyDescent="0.2">
      <c r="A556" s="16"/>
      <c r="B556" s="16"/>
      <c r="C556" s="16"/>
      <c r="D556" s="16"/>
      <c r="E556" s="16"/>
      <c r="F556" s="16"/>
      <c r="G556" s="16"/>
      <c r="H556" s="16"/>
      <c r="I556" s="16"/>
      <c r="J556" s="16"/>
      <c r="K556" s="16"/>
      <c r="L556" s="16"/>
      <c r="M556" s="16"/>
      <c r="N556" s="16"/>
      <c r="O556" s="16"/>
      <c r="P556" s="16"/>
      <c r="Q556" s="16"/>
      <c r="R556" s="16"/>
      <c r="S556" s="16"/>
      <c r="T556" s="16"/>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row>
    <row r="557" spans="1:53" x14ac:dyDescent="0.2">
      <c r="A557" s="16"/>
      <c r="B557" s="16"/>
      <c r="C557" s="16"/>
      <c r="D557" s="16"/>
      <c r="E557" s="16"/>
      <c r="F557" s="16"/>
      <c r="G557" s="16"/>
      <c r="H557" s="16"/>
      <c r="I557" s="16"/>
      <c r="J557" s="16"/>
      <c r="K557" s="16"/>
      <c r="L557" s="16"/>
      <c r="M557" s="16"/>
      <c r="N557" s="16"/>
      <c r="O557" s="16"/>
      <c r="P557" s="16"/>
      <c r="Q557" s="16"/>
      <c r="R557" s="16"/>
      <c r="S557" s="16"/>
      <c r="T557" s="16"/>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row>
    <row r="558" spans="1:53" x14ac:dyDescent="0.2">
      <c r="A558" s="16"/>
      <c r="B558" s="16"/>
      <c r="C558" s="16"/>
      <c r="D558" s="16"/>
      <c r="E558" s="16"/>
      <c r="F558" s="16"/>
      <c r="G558" s="16"/>
      <c r="H558" s="16"/>
      <c r="I558" s="16"/>
      <c r="J558" s="16"/>
      <c r="K558" s="16"/>
      <c r="L558" s="16"/>
      <c r="M558" s="16"/>
      <c r="N558" s="16"/>
      <c r="O558" s="16"/>
      <c r="P558" s="16"/>
      <c r="Q558" s="16"/>
      <c r="R558" s="16"/>
      <c r="S558" s="16"/>
      <c r="T558" s="16"/>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row>
    <row r="559" spans="1:53" x14ac:dyDescent="0.2">
      <c r="A559" s="16"/>
      <c r="B559" s="16"/>
      <c r="C559" s="16"/>
      <c r="D559" s="16"/>
      <c r="E559" s="16"/>
      <c r="F559" s="16"/>
      <c r="G559" s="16"/>
      <c r="H559" s="16"/>
      <c r="I559" s="16"/>
      <c r="J559" s="16"/>
      <c r="K559" s="16"/>
      <c r="L559" s="16"/>
      <c r="M559" s="16"/>
      <c r="N559" s="16"/>
      <c r="O559" s="16"/>
      <c r="P559" s="16"/>
      <c r="Q559" s="16"/>
      <c r="R559" s="16"/>
      <c r="S559" s="16"/>
      <c r="T559" s="16"/>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row>
    <row r="560" spans="1:53" x14ac:dyDescent="0.2">
      <c r="A560" s="16"/>
      <c r="B560" s="16"/>
      <c r="C560" s="16"/>
      <c r="D560" s="16"/>
      <c r="E560" s="16"/>
      <c r="F560" s="16"/>
      <c r="G560" s="16"/>
      <c r="H560" s="16"/>
      <c r="I560" s="16"/>
      <c r="J560" s="16"/>
      <c r="K560" s="16"/>
      <c r="L560" s="16"/>
      <c r="M560" s="16"/>
      <c r="N560" s="16"/>
      <c r="O560" s="16"/>
      <c r="P560" s="16"/>
      <c r="Q560" s="16"/>
      <c r="R560" s="16"/>
      <c r="S560" s="16"/>
      <c r="T560" s="16"/>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row>
    <row r="561" spans="1:53" x14ac:dyDescent="0.2">
      <c r="A561" s="16"/>
      <c r="B561" s="16"/>
      <c r="C561" s="16"/>
      <c r="D561" s="16"/>
      <c r="E561" s="16"/>
      <c r="F561" s="16"/>
      <c r="G561" s="16"/>
      <c r="H561" s="16"/>
      <c r="I561" s="16"/>
      <c r="J561" s="16"/>
      <c r="K561" s="16"/>
      <c r="L561" s="16"/>
      <c r="M561" s="16"/>
      <c r="N561" s="16"/>
      <c r="O561" s="16"/>
      <c r="P561" s="16"/>
      <c r="Q561" s="16"/>
      <c r="R561" s="16"/>
      <c r="S561" s="16"/>
      <c r="T561" s="16"/>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row>
    <row r="562" spans="1:53" x14ac:dyDescent="0.2">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row>
    <row r="563" spans="1:53" x14ac:dyDescent="0.2">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row>
    <row r="564" spans="1:53" x14ac:dyDescent="0.2">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row>
    <row r="565" spans="1:53" x14ac:dyDescent="0.2">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row>
    <row r="566" spans="1:53" x14ac:dyDescent="0.2">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row>
    <row r="567" spans="1:53" x14ac:dyDescent="0.2">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row>
    <row r="568" spans="1:53" x14ac:dyDescent="0.2">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row>
    <row r="569" spans="1:53" x14ac:dyDescent="0.2">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row>
    <row r="570" spans="1:53" x14ac:dyDescent="0.2">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row>
    <row r="571" spans="1:53" x14ac:dyDescent="0.2">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row>
    <row r="572" spans="1:53" x14ac:dyDescent="0.2">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row>
    <row r="573" spans="1:53" x14ac:dyDescent="0.2">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row>
    <row r="574" spans="1:53" x14ac:dyDescent="0.2">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row>
    <row r="575" spans="1:53" x14ac:dyDescent="0.2">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row>
    <row r="576" spans="1:53" x14ac:dyDescent="0.2">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row>
    <row r="577" spans="21:53" x14ac:dyDescent="0.2">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row>
    <row r="578" spans="21:53" x14ac:dyDescent="0.2">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row>
    <row r="579" spans="21:53" x14ac:dyDescent="0.2">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row>
    <row r="580" spans="21:53" x14ac:dyDescent="0.2">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row>
    <row r="581" spans="21:53" x14ac:dyDescent="0.2">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row>
    <row r="582" spans="21:53" x14ac:dyDescent="0.2">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row>
    <row r="583" spans="21:53" x14ac:dyDescent="0.2">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row>
    <row r="584" spans="21:53" x14ac:dyDescent="0.2">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row>
    <row r="585" spans="21:53" x14ac:dyDescent="0.2">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row>
    <row r="586" spans="21:53" x14ac:dyDescent="0.2">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row>
    <row r="587" spans="21:53" x14ac:dyDescent="0.2">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row>
    <row r="588" spans="21:53" x14ac:dyDescent="0.2">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row>
    <row r="589" spans="21:53" x14ac:dyDescent="0.2">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row>
    <row r="590" spans="21:53" x14ac:dyDescent="0.2">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row>
    <row r="591" spans="21:53" x14ac:dyDescent="0.2">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row>
    <row r="592" spans="21:53" x14ac:dyDescent="0.2">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row>
    <row r="593" spans="21:53" x14ac:dyDescent="0.2">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row>
    <row r="594" spans="21:53" x14ac:dyDescent="0.2">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row>
    <row r="595" spans="21:53" x14ac:dyDescent="0.2">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row>
    <row r="596" spans="21:53" x14ac:dyDescent="0.2">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row>
    <row r="597" spans="21:53" x14ac:dyDescent="0.2">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row>
    <row r="598" spans="21:53" x14ac:dyDescent="0.2">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row>
    <row r="599" spans="21:53" x14ac:dyDescent="0.2">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row>
    <row r="600" spans="21:53" x14ac:dyDescent="0.2">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row>
    <row r="601" spans="21:53" x14ac:dyDescent="0.2">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row>
    <row r="602" spans="21:53" x14ac:dyDescent="0.2">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row>
    <row r="603" spans="21:53" x14ac:dyDescent="0.2">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row>
    <row r="604" spans="21:53" x14ac:dyDescent="0.2">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row>
    <row r="605" spans="21:53" x14ac:dyDescent="0.2">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row>
    <row r="606" spans="21:53" x14ac:dyDescent="0.2">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row>
    <row r="607" spans="21:53" x14ac:dyDescent="0.2">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row>
    <row r="608" spans="21:53" x14ac:dyDescent="0.2">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row>
    <row r="609" spans="21:53" x14ac:dyDescent="0.2">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row>
    <row r="610" spans="21:53" x14ac:dyDescent="0.2">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row>
    <row r="611" spans="21:53" x14ac:dyDescent="0.2">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row>
    <row r="612" spans="21:53" x14ac:dyDescent="0.2">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row>
    <row r="613" spans="21:53" x14ac:dyDescent="0.2">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row>
    <row r="614" spans="21:53" x14ac:dyDescent="0.2">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row>
    <row r="615" spans="21:53" x14ac:dyDescent="0.2">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row>
    <row r="616" spans="21:53" x14ac:dyDescent="0.2">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row>
    <row r="617" spans="21:53" x14ac:dyDescent="0.2">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row>
    <row r="618" spans="21:53" x14ac:dyDescent="0.2">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row>
    <row r="619" spans="21:53" x14ac:dyDescent="0.2">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row>
    <row r="620" spans="21:53" x14ac:dyDescent="0.2">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row>
    <row r="621" spans="21:53" x14ac:dyDescent="0.2">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row>
    <row r="622" spans="21:53" x14ac:dyDescent="0.2">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row>
    <row r="623" spans="21:53" x14ac:dyDescent="0.2">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row>
    <row r="624" spans="21:53" x14ac:dyDescent="0.2">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row>
    <row r="625" spans="21:53" x14ac:dyDescent="0.2">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row>
    <row r="626" spans="21:53" x14ac:dyDescent="0.2">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row>
    <row r="627" spans="21:53" x14ac:dyDescent="0.2">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row>
    <row r="628" spans="21:53" x14ac:dyDescent="0.2">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row>
    <row r="629" spans="21:53" x14ac:dyDescent="0.2">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row>
    <row r="630" spans="21:53" x14ac:dyDescent="0.2">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row>
    <row r="631" spans="21:53" x14ac:dyDescent="0.2">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row>
    <row r="632" spans="21:53" x14ac:dyDescent="0.2">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row>
    <row r="633" spans="21:53" x14ac:dyDescent="0.2">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row>
    <row r="634" spans="21:53" x14ac:dyDescent="0.2">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row>
    <row r="635" spans="21:53" x14ac:dyDescent="0.2">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row>
    <row r="636" spans="21:53" x14ac:dyDescent="0.2">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row>
    <row r="637" spans="21:53" x14ac:dyDescent="0.2">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row>
    <row r="638" spans="21:53" x14ac:dyDescent="0.2">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row>
    <row r="639" spans="21:53" x14ac:dyDescent="0.2">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row>
    <row r="640" spans="21:53" x14ac:dyDescent="0.2">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row>
    <row r="641" spans="21:53" x14ac:dyDescent="0.2">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row>
    <row r="642" spans="21:53" x14ac:dyDescent="0.2">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row>
    <row r="643" spans="21:53" x14ac:dyDescent="0.2">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row>
    <row r="644" spans="21:53" x14ac:dyDescent="0.2">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row>
    <row r="645" spans="21:53" x14ac:dyDescent="0.2">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row>
    <row r="646" spans="21:53" x14ac:dyDescent="0.2">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row>
    <row r="647" spans="21:53" x14ac:dyDescent="0.2">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row>
    <row r="648" spans="21:53" x14ac:dyDescent="0.2">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row>
    <row r="649" spans="21:53" x14ac:dyDescent="0.2">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row>
    <row r="650" spans="21:53" x14ac:dyDescent="0.2">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row>
    <row r="651" spans="21:53" x14ac:dyDescent="0.2">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row>
    <row r="652" spans="21:53" x14ac:dyDescent="0.2">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row>
    <row r="653" spans="21:53" x14ac:dyDescent="0.2">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row>
    <row r="654" spans="21:53" x14ac:dyDescent="0.2">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row>
    <row r="655" spans="21:53" x14ac:dyDescent="0.2">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row>
    <row r="656" spans="21:53" x14ac:dyDescent="0.2">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row>
    <row r="657" spans="21:53" x14ac:dyDescent="0.2">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row>
    <row r="658" spans="21:53" x14ac:dyDescent="0.2">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row>
    <row r="659" spans="21:53" x14ac:dyDescent="0.2">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row>
    <row r="660" spans="21:53" x14ac:dyDescent="0.2">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row>
    <row r="661" spans="21:53" x14ac:dyDescent="0.2">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row>
    <row r="662" spans="21:53" x14ac:dyDescent="0.2">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row>
    <row r="663" spans="21:53" x14ac:dyDescent="0.2">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row>
    <row r="664" spans="21:53" x14ac:dyDescent="0.2">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row>
    <row r="665" spans="21:53" x14ac:dyDescent="0.2">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row>
    <row r="666" spans="21:53" x14ac:dyDescent="0.2">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row>
    <row r="667" spans="21:53" x14ac:dyDescent="0.2">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row>
    <row r="668" spans="21:53" x14ac:dyDescent="0.2">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row>
    <row r="669" spans="21:53" x14ac:dyDescent="0.2">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row>
    <row r="670" spans="21:53" x14ac:dyDescent="0.2">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row>
    <row r="671" spans="21:53" x14ac:dyDescent="0.2">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row>
    <row r="672" spans="21:53" x14ac:dyDescent="0.2">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row>
    <row r="673" spans="21:53" x14ac:dyDescent="0.2">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row>
    <row r="674" spans="21:53" x14ac:dyDescent="0.2">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row>
    <row r="675" spans="21:53" x14ac:dyDescent="0.2">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row>
    <row r="676" spans="21:53" x14ac:dyDescent="0.2">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row>
    <row r="677" spans="21:53" x14ac:dyDescent="0.2">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row>
    <row r="678" spans="21:53" x14ac:dyDescent="0.2">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row>
    <row r="679" spans="21:53" x14ac:dyDescent="0.2">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row>
    <row r="680" spans="21:53" x14ac:dyDescent="0.2">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row>
    <row r="681" spans="21:53" x14ac:dyDescent="0.2">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row>
    <row r="682" spans="21:53" x14ac:dyDescent="0.2">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row>
    <row r="683" spans="21:53" x14ac:dyDescent="0.2">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row>
    <row r="684" spans="21:53" x14ac:dyDescent="0.2">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row>
    <row r="685" spans="21:53" x14ac:dyDescent="0.2">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row>
    <row r="686" spans="21:53" x14ac:dyDescent="0.2">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row>
    <row r="687" spans="21:53" x14ac:dyDescent="0.2">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row>
    <row r="688" spans="21:53" x14ac:dyDescent="0.2">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row>
    <row r="689" spans="21:53" x14ac:dyDescent="0.2">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row>
    <row r="690" spans="21:53" x14ac:dyDescent="0.2">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row>
    <row r="691" spans="21:53" x14ac:dyDescent="0.2">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row>
    <row r="692" spans="21:53" x14ac:dyDescent="0.2">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row>
    <row r="693" spans="21:53" x14ac:dyDescent="0.2">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row>
    <row r="694" spans="21:53" x14ac:dyDescent="0.2">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row>
    <row r="695" spans="21:53" x14ac:dyDescent="0.2">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row>
    <row r="696" spans="21:53" x14ac:dyDescent="0.2">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row>
    <row r="697" spans="21:53" x14ac:dyDescent="0.2">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row>
    <row r="698" spans="21:53" x14ac:dyDescent="0.2">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row>
    <row r="699" spans="21:53" x14ac:dyDescent="0.2">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row>
    <row r="700" spans="21:53" x14ac:dyDescent="0.2">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row>
    <row r="701" spans="21:53" x14ac:dyDescent="0.2">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row>
    <row r="702" spans="21:53" x14ac:dyDescent="0.2">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row>
    <row r="703" spans="21:53" x14ac:dyDescent="0.2">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row>
    <row r="704" spans="21:53" x14ac:dyDescent="0.2">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row>
    <row r="705" spans="21:53" x14ac:dyDescent="0.2">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row>
    <row r="706" spans="21:53" x14ac:dyDescent="0.2">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row>
    <row r="707" spans="21:53" x14ac:dyDescent="0.2">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row>
    <row r="708" spans="21:53" x14ac:dyDescent="0.2">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row>
    <row r="709" spans="21:53" x14ac:dyDescent="0.2">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row>
    <row r="710" spans="21:53" x14ac:dyDescent="0.2">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row>
    <row r="711" spans="21:53" x14ac:dyDescent="0.2">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row>
    <row r="712" spans="21:53" x14ac:dyDescent="0.2">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row>
    <row r="713" spans="21:53" x14ac:dyDescent="0.2">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row>
    <row r="714" spans="21:53" x14ac:dyDescent="0.2">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row>
    <row r="715" spans="21:53" x14ac:dyDescent="0.2">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row>
    <row r="716" spans="21:53" x14ac:dyDescent="0.2">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row>
    <row r="717" spans="21:53" x14ac:dyDescent="0.2">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row>
    <row r="718" spans="21:53" x14ac:dyDescent="0.2">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row>
    <row r="719" spans="21:53" x14ac:dyDescent="0.2">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row>
    <row r="720" spans="21:53" x14ac:dyDescent="0.2">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row>
    <row r="721" spans="21:53" x14ac:dyDescent="0.2">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row>
    <row r="722" spans="21:53" x14ac:dyDescent="0.2">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row>
    <row r="723" spans="21:53" x14ac:dyDescent="0.2">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row>
    <row r="724" spans="21:53" x14ac:dyDescent="0.2">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row>
    <row r="725" spans="21:53" x14ac:dyDescent="0.2">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row>
    <row r="726" spans="21:53" x14ac:dyDescent="0.2">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row>
    <row r="727" spans="21:53" x14ac:dyDescent="0.2">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row>
    <row r="728" spans="21:53" x14ac:dyDescent="0.2">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row>
    <row r="729" spans="21:53" x14ac:dyDescent="0.2">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row>
    <row r="730" spans="21:53" x14ac:dyDescent="0.2">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row>
    <row r="731" spans="21:53" x14ac:dyDescent="0.2">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row>
    <row r="732" spans="21:53" x14ac:dyDescent="0.2">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row>
    <row r="733" spans="21:53" x14ac:dyDescent="0.2">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row>
    <row r="734" spans="21:53" x14ac:dyDescent="0.2">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row>
    <row r="735" spans="21:53" x14ac:dyDescent="0.2">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row>
    <row r="736" spans="21:53" x14ac:dyDescent="0.2">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row>
    <row r="737" spans="21:53" x14ac:dyDescent="0.2">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row>
    <row r="738" spans="21:53" x14ac:dyDescent="0.2">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row>
    <row r="739" spans="21:53" x14ac:dyDescent="0.2">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row>
    <row r="740" spans="21:53" x14ac:dyDescent="0.2">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row>
    <row r="741" spans="21:53" x14ac:dyDescent="0.2">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row>
    <row r="742" spans="21:53" x14ac:dyDescent="0.2">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row>
    <row r="743" spans="21:53" x14ac:dyDescent="0.2">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row>
    <row r="744" spans="21:53" x14ac:dyDescent="0.2">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row>
    <row r="745" spans="21:53" x14ac:dyDescent="0.2">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row>
    <row r="746" spans="21:53" x14ac:dyDescent="0.2">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row>
    <row r="747" spans="21:53" x14ac:dyDescent="0.2">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row>
    <row r="748" spans="21:53" x14ac:dyDescent="0.2">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row>
    <row r="749" spans="21:53" x14ac:dyDescent="0.2">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row>
    <row r="750" spans="21:53" x14ac:dyDescent="0.2">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row>
    <row r="751" spans="21:53" x14ac:dyDescent="0.2">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row>
    <row r="752" spans="21:53" x14ac:dyDescent="0.2">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row>
    <row r="753" spans="21:53" x14ac:dyDescent="0.2">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row>
    <row r="754" spans="21:53" x14ac:dyDescent="0.2">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row>
    <row r="755" spans="21:53" x14ac:dyDescent="0.2">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row>
    <row r="756" spans="21:53" x14ac:dyDescent="0.2">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row>
    <row r="757" spans="21:53" x14ac:dyDescent="0.2">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row>
    <row r="758" spans="21:53" x14ac:dyDescent="0.2">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row>
    <row r="759" spans="21:53" x14ac:dyDescent="0.2">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row>
    <row r="760" spans="21:53" x14ac:dyDescent="0.2">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row>
    <row r="761" spans="21:53" x14ac:dyDescent="0.2">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row>
    <row r="762" spans="21:53" x14ac:dyDescent="0.2">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row>
    <row r="763" spans="21:53" x14ac:dyDescent="0.2">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row>
    <row r="764" spans="21:53" x14ac:dyDescent="0.2">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row>
    <row r="765" spans="21:53" x14ac:dyDescent="0.2">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row>
    <row r="766" spans="21:53" x14ac:dyDescent="0.2">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row>
    <row r="767" spans="21:53" x14ac:dyDescent="0.2">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row>
    <row r="768" spans="21:53" x14ac:dyDescent="0.2">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row>
    <row r="769" spans="21:53" x14ac:dyDescent="0.2">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row>
    <row r="770" spans="21:53" x14ac:dyDescent="0.2">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row>
  </sheetData>
  <sheetProtection algorithmName="SHA-512" hashValue="CbwIVyG3/GQZQsEha3Q0OWqwJmYRmJhuUZmQjIghteGUL0C5zLx69yLGktmvttKOUVMo/VzC/Me0i+3XTuZ7rQ==" saltValue="v1f755C2bzkS3olmwjgJAw==" spinCount="100000" sheet="1" objects="1" scenarios="1" selectLockedCells="1"/>
  <dataConsolidate/>
  <mergeCells count="114">
    <mergeCell ref="O336:S336"/>
    <mergeCell ref="O337:S337"/>
    <mergeCell ref="A440:T441"/>
    <mergeCell ref="A100:T101"/>
    <mergeCell ref="O67:T68"/>
    <mergeCell ref="A291:T292"/>
    <mergeCell ref="G304:G305"/>
    <mergeCell ref="P289:Q289"/>
    <mergeCell ref="R289:S289"/>
    <mergeCell ref="H304:I305"/>
    <mergeCell ref="J304:K305"/>
    <mergeCell ref="L304:N305"/>
    <mergeCell ref="A289:C289"/>
    <mergeCell ref="D289:E289"/>
    <mergeCell ref="F289:G289"/>
    <mergeCell ref="H289:I289"/>
    <mergeCell ref="K289:M289"/>
    <mergeCell ref="N289:O289"/>
    <mergeCell ref="A307:T308"/>
    <mergeCell ref="A67:N68"/>
    <mergeCell ref="A288:C288"/>
    <mergeCell ref="D288:E288"/>
    <mergeCell ref="F288:G288"/>
    <mergeCell ref="H288:I288"/>
    <mergeCell ref="K288:M288"/>
    <mergeCell ref="N288:O288"/>
    <mergeCell ref="P288:Q288"/>
    <mergeCell ref="R288:S288"/>
    <mergeCell ref="A287:C287"/>
    <mergeCell ref="D287:E287"/>
    <mergeCell ref="F287:G287"/>
    <mergeCell ref="H287:I287"/>
    <mergeCell ref="K287:M287"/>
    <mergeCell ref="N287:O287"/>
    <mergeCell ref="A286:C286"/>
    <mergeCell ref="D286:E286"/>
    <mergeCell ref="F286:G286"/>
    <mergeCell ref="H286:I286"/>
    <mergeCell ref="K286:M286"/>
    <mergeCell ref="N286:O286"/>
    <mergeCell ref="P286:Q286"/>
    <mergeCell ref="R286:S286"/>
    <mergeCell ref="P287:Q287"/>
    <mergeCell ref="R287:S287"/>
    <mergeCell ref="A284:C284"/>
    <mergeCell ref="D284:E284"/>
    <mergeCell ref="F284:G284"/>
    <mergeCell ref="H284:I284"/>
    <mergeCell ref="K284:M284"/>
    <mergeCell ref="N284:O284"/>
    <mergeCell ref="P284:Q284"/>
    <mergeCell ref="R284:S284"/>
    <mergeCell ref="A285:C285"/>
    <mergeCell ref="D285:E285"/>
    <mergeCell ref="F285:G285"/>
    <mergeCell ref="H285:I285"/>
    <mergeCell ref="K285:M285"/>
    <mergeCell ref="N285:O285"/>
    <mergeCell ref="P285:Q285"/>
    <mergeCell ref="R285:S285"/>
    <mergeCell ref="K277:S279"/>
    <mergeCell ref="A278:I280"/>
    <mergeCell ref="K280:M283"/>
    <mergeCell ref="N280:O283"/>
    <mergeCell ref="P280:S281"/>
    <mergeCell ref="A281:C282"/>
    <mergeCell ref="D281:E282"/>
    <mergeCell ref="F281:G282"/>
    <mergeCell ref="H281:I282"/>
    <mergeCell ref="P282:Q283"/>
    <mergeCell ref="R282:S283"/>
    <mergeCell ref="A283:C283"/>
    <mergeCell ref="D283:E283"/>
    <mergeCell ref="F283:G283"/>
    <mergeCell ref="H283:I283"/>
    <mergeCell ref="O28:Q29"/>
    <mergeCell ref="G268:I269"/>
    <mergeCell ref="J268:K269"/>
    <mergeCell ref="L268:M269"/>
    <mergeCell ref="N268:P269"/>
    <mergeCell ref="R270:S270"/>
    <mergeCell ref="A272:T273"/>
    <mergeCell ref="F130:K130"/>
    <mergeCell ref="A133:T134"/>
    <mergeCell ref="A190:T191"/>
    <mergeCell ref="H228:I228"/>
    <mergeCell ref="A250:T251"/>
    <mergeCell ref="K205:L205"/>
    <mergeCell ref="K221:L221"/>
    <mergeCell ref="F221:G221"/>
    <mergeCell ref="A62:S63"/>
    <mergeCell ref="A65:S65"/>
    <mergeCell ref="A457:T457"/>
    <mergeCell ref="A461:T463"/>
    <mergeCell ref="E25:H25"/>
    <mergeCell ref="E26:H26"/>
    <mergeCell ref="L26:N27"/>
    <mergeCell ref="O26:P26"/>
    <mergeCell ref="E27:H27"/>
    <mergeCell ref="O27:P27"/>
    <mergeCell ref="A33:S34"/>
    <mergeCell ref="A48:S52"/>
    <mergeCell ref="H352:N352"/>
    <mergeCell ref="B352:F352"/>
    <mergeCell ref="A54:T58"/>
    <mergeCell ref="A104:T105"/>
    <mergeCell ref="D127:G128"/>
    <mergeCell ref="H127:H128"/>
    <mergeCell ref="I127:J128"/>
    <mergeCell ref="E28:H28"/>
    <mergeCell ref="L28:N29"/>
    <mergeCell ref="E29:H29"/>
    <mergeCell ref="E30:H30"/>
    <mergeCell ref="A36:S46"/>
  </mergeCells>
  <conditionalFormatting sqref="G198:H209 H221">
    <cfRule type="expression" dxfId="8" priority="3">
      <formula>D198="Chasse d'eau"</formula>
    </cfRule>
  </conditionalFormatting>
  <conditionalFormatting sqref="Z218:Z229">
    <cfRule type="expression" dxfId="7" priority="2">
      <formula>D198="Chasse d'eau"</formula>
    </cfRule>
  </conditionalFormatting>
  <conditionalFormatting sqref="F221">
    <cfRule type="expression" dxfId="6" priority="8">
      <formula>D221="Chasse d'eau"</formula>
    </cfRule>
  </conditionalFormatting>
  <hyperlinks>
    <hyperlink ref="A446" r:id="rId1"/>
    <hyperlink ref="A447" r:id="rId2"/>
    <hyperlink ref="A449" r:id="rId3"/>
    <hyperlink ref="A451" r:id="rId4"/>
    <hyperlink ref="A444" r:id="rId5"/>
    <hyperlink ref="A453" r:id="rId6"/>
  </hyperlinks>
  <printOptions horizontalCentered="1"/>
  <pageMargins left="0.23622047244094491" right="0.23622047244094491" top="0.74803149606299213" bottom="0.74803149606299213" header="0.31496062992125984" footer="0.31496062992125984"/>
  <pageSetup paperSize="9" orientation="landscape" r:id="rId7"/>
  <drawing r:id="rId8"/>
  <legacy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751"/>
  <sheetViews>
    <sheetView showGridLines="0" zoomScaleNormal="100" zoomScaleSheetLayoutView="100" workbookViewId="0">
      <selection activeCell="E454" sqref="E454"/>
    </sheetView>
  </sheetViews>
  <sheetFormatPr baseColWidth="10" defaultColWidth="11.375" defaultRowHeight="12.75" x14ac:dyDescent="0.2"/>
  <cols>
    <col min="1" max="1" width="5.75" style="15" customWidth="1"/>
    <col min="2" max="2" width="5.125" style="15" customWidth="1"/>
    <col min="3" max="4" width="7" style="15" customWidth="1"/>
    <col min="5" max="5" width="8.875" style="15" customWidth="1"/>
    <col min="6" max="6" width="7" style="15" customWidth="1"/>
    <col min="7" max="7" width="7.875" style="15" bestFit="1" customWidth="1"/>
    <col min="8" max="8" width="7.75" style="15" customWidth="1"/>
    <col min="9" max="9" width="9.75" style="15" customWidth="1"/>
    <col min="10" max="10" width="7.75" style="15" customWidth="1"/>
    <col min="11" max="12" width="3.75" style="15" customWidth="1"/>
    <col min="13" max="13" width="9.375" style="15" customWidth="1"/>
    <col min="14" max="14" width="11.375" style="15"/>
    <col min="15" max="15" width="10.75" style="15" customWidth="1"/>
    <col min="16" max="19" width="7.75" style="15" customWidth="1"/>
    <col min="20" max="20" width="3.25" style="14" customWidth="1"/>
    <col min="21" max="27" width="11.375" style="14" customWidth="1"/>
    <col min="28" max="28" width="6.625" style="14" customWidth="1"/>
    <col min="29" max="31" width="11.375" style="14" customWidth="1"/>
    <col min="32" max="61" width="11.375" style="14"/>
    <col min="62" max="16384" width="11.375" style="15"/>
  </cols>
  <sheetData>
    <row r="1" spans="1:112" x14ac:dyDescent="0.2">
      <c r="A1" s="11"/>
      <c r="B1" s="11"/>
      <c r="C1" s="11"/>
      <c r="D1" s="11"/>
      <c r="E1" s="11"/>
      <c r="F1" s="11"/>
      <c r="G1" s="11"/>
      <c r="H1" s="11"/>
      <c r="I1" s="11"/>
      <c r="J1" s="11"/>
      <c r="K1" s="11"/>
      <c r="L1" s="11"/>
      <c r="M1" s="11"/>
      <c r="N1" s="11"/>
      <c r="O1" s="11"/>
      <c r="P1" s="11"/>
      <c r="Q1" s="11"/>
      <c r="R1" s="11"/>
      <c r="S1" s="11"/>
      <c r="U1" s="13"/>
      <c r="V1" s="13"/>
      <c r="W1" s="13"/>
      <c r="X1" s="13"/>
      <c r="Y1" s="13"/>
      <c r="Z1" s="13"/>
      <c r="AA1" s="13"/>
      <c r="AB1" s="13"/>
      <c r="AC1" s="13"/>
      <c r="BJ1" s="16"/>
      <c r="BK1" s="16"/>
      <c r="BL1" s="16"/>
      <c r="BM1" s="16"/>
      <c r="BN1" s="16"/>
      <c r="BO1" s="16"/>
      <c r="BP1" s="16"/>
      <c r="BQ1" s="16"/>
      <c r="BR1" s="16"/>
      <c r="BS1" s="16"/>
      <c r="BT1" s="16"/>
      <c r="BU1" s="16"/>
      <c r="BV1" s="16"/>
      <c r="BW1" s="16"/>
      <c r="BX1" s="16"/>
      <c r="BY1" s="16"/>
      <c r="BZ1" s="16"/>
      <c r="CA1" s="16"/>
      <c r="CB1" s="16"/>
      <c r="CC1" s="16"/>
      <c r="CD1" s="16"/>
      <c r="CE1" s="16"/>
      <c r="CF1" s="16"/>
      <c r="CG1" s="16"/>
      <c r="CH1" s="16"/>
    </row>
    <row r="2" spans="1:112" x14ac:dyDescent="0.2">
      <c r="A2" s="11"/>
      <c r="B2" s="11"/>
      <c r="C2" s="11"/>
      <c r="D2" s="11"/>
      <c r="E2" s="11"/>
      <c r="F2" s="11"/>
      <c r="G2" s="11"/>
      <c r="H2" s="11"/>
      <c r="I2" s="11"/>
      <c r="J2" s="11"/>
      <c r="K2" s="11"/>
      <c r="L2" s="11"/>
      <c r="M2" s="11"/>
      <c r="N2" s="11"/>
      <c r="O2" s="11"/>
      <c r="P2" s="11"/>
      <c r="Q2" s="11"/>
      <c r="R2" s="11"/>
      <c r="S2" s="11"/>
      <c r="U2" s="13"/>
      <c r="V2" s="13"/>
      <c r="W2" s="13"/>
      <c r="X2" s="13"/>
      <c r="Y2" s="13"/>
      <c r="Z2" s="13"/>
      <c r="AA2" s="13"/>
      <c r="AB2" s="13"/>
      <c r="AC2" s="13"/>
      <c r="BJ2" s="16"/>
      <c r="BK2" s="16"/>
      <c r="BL2" s="16"/>
      <c r="BM2" s="16"/>
      <c r="BN2" s="16"/>
      <c r="BO2" s="16"/>
      <c r="BP2" s="16"/>
      <c r="BQ2" s="16"/>
      <c r="BR2" s="16"/>
      <c r="BS2" s="16"/>
      <c r="BT2" s="16"/>
      <c r="BU2" s="16"/>
      <c r="BV2" s="16"/>
      <c r="BW2" s="16"/>
      <c r="BX2" s="16"/>
      <c r="BY2" s="16"/>
      <c r="BZ2" s="16"/>
      <c r="CA2" s="16"/>
      <c r="CB2" s="16"/>
      <c r="CC2" s="16"/>
      <c r="CD2" s="16"/>
      <c r="CE2" s="16"/>
      <c r="CF2" s="16"/>
      <c r="CG2" s="16"/>
      <c r="CH2" s="16"/>
    </row>
    <row r="3" spans="1:112" x14ac:dyDescent="0.2">
      <c r="A3" s="11"/>
      <c r="B3" s="11"/>
      <c r="C3" s="11"/>
      <c r="D3" s="11"/>
      <c r="E3" s="11"/>
      <c r="F3" s="11"/>
      <c r="G3" s="11"/>
      <c r="H3" s="11"/>
      <c r="I3" s="11"/>
      <c r="J3" s="11"/>
      <c r="K3" s="11"/>
      <c r="L3" s="11"/>
      <c r="M3" s="11"/>
      <c r="N3" s="11"/>
      <c r="O3" s="11"/>
      <c r="P3" s="11"/>
      <c r="Q3" s="11"/>
      <c r="R3" s="11"/>
      <c r="S3" s="11"/>
      <c r="U3" s="13"/>
      <c r="V3" s="13"/>
      <c r="W3" s="13"/>
      <c r="X3" s="13"/>
      <c r="Y3" s="13"/>
      <c r="Z3" s="13"/>
      <c r="AA3" s="13"/>
      <c r="AB3" s="13"/>
      <c r="AC3" s="13"/>
      <c r="BJ3" s="16"/>
      <c r="BK3" s="16"/>
      <c r="BL3" s="16"/>
      <c r="BM3" s="16"/>
      <c r="BN3" s="16"/>
      <c r="BO3" s="16"/>
      <c r="BP3" s="16"/>
      <c r="BQ3" s="16"/>
      <c r="BR3" s="16"/>
      <c r="BS3" s="16"/>
      <c r="BT3" s="16"/>
      <c r="BU3" s="16"/>
      <c r="BV3" s="16"/>
      <c r="BW3" s="16"/>
      <c r="BX3" s="16"/>
      <c r="BY3" s="16"/>
      <c r="BZ3" s="16"/>
      <c r="CA3" s="16"/>
      <c r="CB3" s="16"/>
      <c r="CC3" s="16"/>
      <c r="CD3" s="16"/>
      <c r="CE3" s="16"/>
      <c r="CF3" s="16"/>
      <c r="CG3" s="16"/>
      <c r="CH3" s="16"/>
    </row>
    <row r="4" spans="1:112" x14ac:dyDescent="0.2">
      <c r="A4" s="11"/>
      <c r="B4" s="11"/>
      <c r="C4" s="11"/>
      <c r="D4" s="11"/>
      <c r="E4" s="11"/>
      <c r="F4" s="11"/>
      <c r="G4" s="11"/>
      <c r="H4" s="11"/>
      <c r="I4" s="11"/>
      <c r="J4" s="11"/>
      <c r="K4" s="11"/>
      <c r="L4" s="11"/>
      <c r="M4" s="11"/>
      <c r="N4" s="11"/>
      <c r="O4" s="11"/>
      <c r="P4" s="11"/>
      <c r="Q4" s="11"/>
      <c r="R4" s="11"/>
      <c r="S4" s="11"/>
      <c r="U4" s="13"/>
      <c r="V4" s="13"/>
      <c r="W4" s="13"/>
      <c r="X4" s="13"/>
      <c r="Y4" s="13"/>
      <c r="Z4" s="13"/>
      <c r="AA4" s="13"/>
      <c r="AB4" s="13"/>
      <c r="AC4" s="13"/>
      <c r="BJ4" s="16"/>
      <c r="BK4" s="16"/>
      <c r="BL4" s="16"/>
      <c r="BM4" s="16"/>
      <c r="BN4" s="16"/>
      <c r="BO4" s="16"/>
      <c r="BP4" s="16"/>
      <c r="BQ4" s="16"/>
      <c r="BR4" s="16"/>
      <c r="BS4" s="16"/>
      <c r="BT4" s="16"/>
      <c r="BU4" s="16"/>
      <c r="BV4" s="16"/>
      <c r="BW4" s="16"/>
      <c r="BX4" s="16"/>
      <c r="BY4" s="16"/>
      <c r="BZ4" s="16"/>
      <c r="CA4" s="16"/>
      <c r="CB4" s="16"/>
      <c r="CC4" s="16"/>
      <c r="CD4" s="16"/>
      <c r="CE4" s="16"/>
      <c r="CF4" s="16"/>
      <c r="CG4" s="16"/>
      <c r="CH4" s="16"/>
    </row>
    <row r="5" spans="1:112" x14ac:dyDescent="0.2">
      <c r="A5" s="11"/>
      <c r="B5" s="11"/>
      <c r="C5" s="11"/>
      <c r="D5" s="11"/>
      <c r="E5" s="11"/>
      <c r="F5" s="11"/>
      <c r="G5" s="11"/>
      <c r="H5" s="11"/>
      <c r="I5" s="11"/>
      <c r="J5" s="11"/>
      <c r="K5" s="11"/>
      <c r="L5" s="11"/>
      <c r="M5" s="11"/>
      <c r="N5" s="11"/>
      <c r="O5" s="11"/>
      <c r="P5" s="11"/>
      <c r="Q5" s="11"/>
      <c r="R5" s="11"/>
      <c r="S5" s="11"/>
      <c r="U5" s="13"/>
      <c r="V5" s="13"/>
      <c r="W5" s="13"/>
      <c r="X5" s="13"/>
      <c r="Y5" s="13"/>
      <c r="Z5" s="13"/>
      <c r="AA5" s="13"/>
      <c r="AB5" s="13"/>
      <c r="AC5" s="13"/>
      <c r="BJ5" s="16"/>
      <c r="BK5" s="16"/>
      <c r="BL5" s="16"/>
      <c r="BM5" s="16"/>
      <c r="BN5" s="16"/>
      <c r="BO5" s="16"/>
      <c r="BP5" s="16"/>
      <c r="BQ5" s="16"/>
      <c r="BR5" s="16"/>
      <c r="BS5" s="16"/>
      <c r="BT5" s="16"/>
      <c r="BU5" s="16"/>
      <c r="BV5" s="16"/>
      <c r="BW5" s="16"/>
      <c r="BX5" s="16"/>
      <c r="BY5" s="16"/>
      <c r="BZ5" s="16"/>
      <c r="CA5" s="16"/>
      <c r="CB5" s="16"/>
      <c r="CC5" s="16"/>
      <c r="CD5" s="16"/>
      <c r="CE5" s="16"/>
      <c r="CF5" s="16"/>
      <c r="CG5" s="16"/>
      <c r="CH5" s="16"/>
    </row>
    <row r="6" spans="1:112" x14ac:dyDescent="0.2">
      <c r="A6" s="11"/>
      <c r="B6" s="11"/>
      <c r="C6" s="11"/>
      <c r="D6" s="11"/>
      <c r="E6" s="11"/>
      <c r="F6" s="11"/>
      <c r="G6" s="11"/>
      <c r="H6" s="11"/>
      <c r="I6" s="11"/>
      <c r="J6" s="11"/>
      <c r="K6" s="11"/>
      <c r="L6" s="11"/>
      <c r="M6" s="11"/>
      <c r="N6" s="11"/>
      <c r="O6" s="11"/>
      <c r="P6" s="11"/>
      <c r="Q6" s="11"/>
      <c r="R6" s="11"/>
      <c r="S6" s="11"/>
      <c r="U6" s="13"/>
      <c r="V6" s="13"/>
      <c r="W6" s="13"/>
      <c r="X6" s="13"/>
      <c r="Y6" s="13"/>
      <c r="Z6" s="13"/>
      <c r="AA6" s="13"/>
      <c r="AB6" s="13"/>
      <c r="AC6" s="13"/>
      <c r="BJ6" s="16"/>
      <c r="BK6" s="16"/>
      <c r="BL6" s="16"/>
      <c r="BM6" s="16"/>
      <c r="BN6" s="16"/>
      <c r="BO6" s="16"/>
      <c r="BP6" s="16"/>
      <c r="BQ6" s="16"/>
      <c r="BR6" s="16"/>
      <c r="BS6" s="16"/>
      <c r="BT6" s="16"/>
      <c r="BU6" s="16"/>
      <c r="BV6" s="16"/>
      <c r="BW6" s="16"/>
      <c r="BX6" s="16"/>
      <c r="BY6" s="16"/>
      <c r="BZ6" s="16"/>
      <c r="CA6" s="16"/>
      <c r="CB6" s="16"/>
      <c r="CC6" s="16"/>
      <c r="CD6" s="16"/>
      <c r="CE6" s="16"/>
      <c r="CF6" s="16"/>
      <c r="CG6" s="16"/>
      <c r="CH6" s="16"/>
    </row>
    <row r="7" spans="1:112" x14ac:dyDescent="0.2">
      <c r="A7" s="11"/>
      <c r="B7" s="11"/>
      <c r="C7" s="11"/>
      <c r="D7" s="11"/>
      <c r="E7" s="11"/>
      <c r="F7" s="11"/>
      <c r="G7" s="11"/>
      <c r="H7" s="11"/>
      <c r="I7" s="11"/>
      <c r="J7" s="11"/>
      <c r="K7" s="11"/>
      <c r="L7" s="11"/>
      <c r="M7" s="11"/>
      <c r="N7" s="11"/>
      <c r="O7" s="11"/>
      <c r="P7" s="11"/>
      <c r="Q7" s="11"/>
      <c r="R7" s="11"/>
      <c r="S7" s="11"/>
      <c r="U7" s="13"/>
      <c r="V7" s="13"/>
      <c r="W7" s="13"/>
      <c r="X7" s="13"/>
      <c r="Y7" s="13"/>
      <c r="Z7" s="13"/>
      <c r="AA7" s="13"/>
      <c r="AB7" s="13"/>
      <c r="AC7" s="13"/>
      <c r="BJ7" s="16"/>
      <c r="BK7" s="16"/>
      <c r="BL7" s="16"/>
      <c r="BM7" s="16"/>
      <c r="BN7" s="16"/>
      <c r="BO7" s="16"/>
      <c r="BP7" s="16"/>
      <c r="BQ7" s="16"/>
      <c r="BR7" s="16"/>
      <c r="BS7" s="16"/>
      <c r="BT7" s="16"/>
      <c r="BU7" s="16"/>
      <c r="BV7" s="16"/>
      <c r="BW7" s="16"/>
      <c r="BX7" s="16"/>
      <c r="BY7" s="16"/>
      <c r="BZ7" s="16"/>
      <c r="CA7" s="16"/>
      <c r="CB7" s="16"/>
      <c r="CC7" s="16"/>
      <c r="CD7" s="16"/>
      <c r="CE7" s="16"/>
      <c r="CF7" s="16"/>
      <c r="CG7" s="16"/>
      <c r="CH7" s="16"/>
    </row>
    <row r="8" spans="1:112" x14ac:dyDescent="0.2">
      <c r="A8" s="11"/>
      <c r="B8" s="11"/>
      <c r="C8" s="11"/>
      <c r="D8" s="11"/>
      <c r="E8" s="11"/>
      <c r="F8" s="11"/>
      <c r="G8" s="11"/>
      <c r="H8" s="11"/>
      <c r="I8" s="11"/>
      <c r="J8" s="11"/>
      <c r="K8" s="11"/>
      <c r="L8" s="11"/>
      <c r="M8" s="11"/>
      <c r="N8" s="11"/>
      <c r="O8" s="11"/>
      <c r="P8" s="11"/>
      <c r="Q8" s="11"/>
      <c r="R8" s="11"/>
      <c r="S8" s="11"/>
      <c r="U8" s="13"/>
      <c r="V8" s="13"/>
      <c r="W8" s="13"/>
      <c r="X8" s="13"/>
      <c r="Y8" s="13"/>
      <c r="Z8" s="13"/>
      <c r="AA8" s="13"/>
      <c r="AB8" s="13"/>
      <c r="AC8" s="13"/>
      <c r="BJ8" s="16"/>
      <c r="BK8" s="16"/>
      <c r="BL8" s="16"/>
      <c r="BM8" s="16"/>
      <c r="BN8" s="16"/>
      <c r="BO8" s="16"/>
      <c r="BP8" s="16"/>
      <c r="BQ8" s="16"/>
      <c r="BR8" s="16"/>
      <c r="BS8" s="16"/>
      <c r="BT8" s="16"/>
      <c r="BU8" s="16"/>
      <c r="BV8" s="16"/>
      <c r="BW8" s="16"/>
      <c r="BX8" s="16"/>
      <c r="BY8" s="16"/>
      <c r="BZ8" s="16"/>
      <c r="CA8" s="16"/>
      <c r="CB8" s="16"/>
      <c r="CC8" s="16"/>
      <c r="CD8" s="16"/>
      <c r="CE8" s="16"/>
      <c r="CF8" s="16"/>
      <c r="CG8" s="16"/>
      <c r="CH8" s="16"/>
    </row>
    <row r="9" spans="1:112" x14ac:dyDescent="0.2">
      <c r="A9" s="11"/>
      <c r="B9" s="11"/>
      <c r="C9" s="11"/>
      <c r="D9" s="11"/>
      <c r="E9" s="11"/>
      <c r="F9" s="11"/>
      <c r="G9" s="11"/>
      <c r="H9" s="11"/>
      <c r="I9" s="11"/>
      <c r="J9" s="11"/>
      <c r="K9" s="11"/>
      <c r="L9" s="11"/>
      <c r="M9" s="11"/>
      <c r="N9" s="11"/>
      <c r="O9" s="11"/>
      <c r="P9" s="11"/>
      <c r="Q9" s="11"/>
      <c r="R9" s="11"/>
      <c r="S9" s="11"/>
      <c r="U9" s="13"/>
      <c r="V9" s="13"/>
      <c r="W9" s="13"/>
      <c r="X9" s="13"/>
      <c r="Y9" s="13"/>
      <c r="Z9" s="13"/>
      <c r="AA9" s="13"/>
      <c r="AB9" s="13"/>
      <c r="AC9" s="13"/>
      <c r="BJ9" s="16"/>
      <c r="BK9" s="16"/>
      <c r="BL9" s="16"/>
      <c r="BM9" s="16"/>
      <c r="BN9" s="16"/>
      <c r="BO9" s="16"/>
      <c r="BP9" s="16"/>
      <c r="BQ9" s="16"/>
      <c r="BR9" s="16"/>
      <c r="BS9" s="16"/>
      <c r="BT9" s="16"/>
      <c r="BU9" s="16"/>
      <c r="BV9" s="16"/>
      <c r="BW9" s="16"/>
      <c r="BX9" s="16"/>
      <c r="BY9" s="16"/>
      <c r="BZ9" s="16"/>
      <c r="CA9" s="16"/>
      <c r="CB9" s="16"/>
      <c r="CC9" s="16"/>
      <c r="CD9" s="16"/>
      <c r="CE9" s="16"/>
      <c r="CF9" s="16"/>
      <c r="CG9" s="16"/>
      <c r="CH9" s="16"/>
    </row>
    <row r="10" spans="1:112" x14ac:dyDescent="0.2">
      <c r="A10" s="11"/>
      <c r="B10" s="11"/>
      <c r="C10" s="11"/>
      <c r="D10" s="11"/>
      <c r="E10" s="11"/>
      <c r="F10" s="11"/>
      <c r="G10" s="11"/>
      <c r="H10" s="11"/>
      <c r="I10" s="11"/>
      <c r="J10" s="11"/>
      <c r="K10" s="11"/>
      <c r="L10" s="11"/>
      <c r="M10" s="11"/>
      <c r="N10" s="11"/>
      <c r="O10" s="11"/>
      <c r="P10" s="11"/>
      <c r="Q10" s="11"/>
      <c r="R10" s="11"/>
      <c r="S10" s="11"/>
      <c r="U10" s="13"/>
      <c r="V10" s="13"/>
      <c r="W10" s="13"/>
      <c r="X10" s="13"/>
      <c r="Y10" s="13"/>
      <c r="Z10" s="13"/>
      <c r="AA10" s="13"/>
      <c r="AB10" s="13"/>
      <c r="AC10" s="13"/>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row>
    <row r="11" spans="1:112" x14ac:dyDescent="0.2">
      <c r="A11" s="11"/>
      <c r="B11" s="11"/>
      <c r="C11" s="11"/>
      <c r="D11" s="11"/>
      <c r="E11" s="11"/>
      <c r="F11" s="11"/>
      <c r="G11" s="11"/>
      <c r="H11" s="11"/>
      <c r="I11" s="11"/>
      <c r="J11" s="11"/>
      <c r="K11" s="11"/>
      <c r="L11" s="11"/>
      <c r="M11" s="11"/>
      <c r="N11" s="11"/>
      <c r="O11" s="11"/>
      <c r="P11" s="11"/>
      <c r="Q11" s="11"/>
      <c r="R11" s="11"/>
      <c r="S11" s="11"/>
      <c r="U11" s="13"/>
      <c r="V11" s="13"/>
      <c r="W11" s="13"/>
      <c r="X11" s="13"/>
      <c r="Y11" s="13"/>
      <c r="Z11" s="13"/>
      <c r="AA11" s="13"/>
      <c r="AB11" s="13"/>
      <c r="AC11" s="13"/>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112" x14ac:dyDescent="0.2">
      <c r="A12" s="11"/>
      <c r="B12" s="11"/>
      <c r="C12" s="11"/>
      <c r="D12" s="11"/>
      <c r="E12" s="11"/>
      <c r="F12" s="11"/>
      <c r="G12" s="11"/>
      <c r="H12" s="11"/>
      <c r="I12" s="11"/>
      <c r="J12" s="11"/>
      <c r="K12" s="11"/>
      <c r="L12" s="11"/>
      <c r="M12" s="11"/>
      <c r="N12" s="11"/>
      <c r="O12" s="11"/>
      <c r="P12" s="11"/>
      <c r="Q12" s="11"/>
      <c r="R12" s="11"/>
      <c r="S12" s="11"/>
      <c r="U12" s="13"/>
      <c r="V12" s="13"/>
      <c r="W12" s="13"/>
      <c r="X12" s="13"/>
      <c r="Y12" s="13"/>
      <c r="Z12" s="13"/>
      <c r="AA12" s="13"/>
      <c r="AB12" s="13"/>
      <c r="AC12" s="13"/>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row>
    <row r="13" spans="1:112" x14ac:dyDescent="0.2">
      <c r="A13" s="11"/>
      <c r="B13" s="11"/>
      <c r="C13" s="11"/>
      <c r="D13" s="11"/>
      <c r="E13" s="11"/>
      <c r="F13" s="11"/>
      <c r="G13" s="11"/>
      <c r="H13" s="11"/>
      <c r="I13" s="11"/>
      <c r="J13" s="11"/>
      <c r="K13" s="11"/>
      <c r="L13" s="11"/>
      <c r="M13" s="11"/>
      <c r="N13" s="11"/>
      <c r="O13" s="11"/>
      <c r="P13" s="11"/>
      <c r="Q13" s="11"/>
      <c r="R13" s="11"/>
      <c r="S13" s="11"/>
      <c r="U13" s="13"/>
      <c r="V13" s="13"/>
      <c r="W13" s="13"/>
      <c r="X13" s="13"/>
      <c r="Y13" s="13"/>
      <c r="Z13" s="13"/>
      <c r="AA13" s="13"/>
      <c r="AB13" s="13"/>
      <c r="AC13" s="13"/>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row>
    <row r="14" spans="1:112" x14ac:dyDescent="0.2">
      <c r="A14" s="11"/>
      <c r="B14" s="11"/>
      <c r="C14" s="11"/>
      <c r="D14" s="11"/>
      <c r="E14" s="11"/>
      <c r="F14" s="11"/>
      <c r="G14" s="11"/>
      <c r="H14" s="11"/>
      <c r="I14" s="11"/>
      <c r="J14" s="11"/>
      <c r="K14" s="11"/>
      <c r="L14" s="11"/>
      <c r="M14" s="11"/>
      <c r="N14" s="11"/>
      <c r="O14" s="11"/>
      <c r="P14" s="11"/>
      <c r="Q14" s="11"/>
      <c r="R14" s="11"/>
      <c r="S14" s="11"/>
      <c r="U14" s="13"/>
      <c r="V14" s="13"/>
      <c r="W14" s="13"/>
      <c r="X14" s="13"/>
      <c r="Y14" s="13"/>
      <c r="Z14" s="13"/>
      <c r="AA14" s="13"/>
      <c r="AB14" s="13"/>
      <c r="AC14" s="13"/>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row>
    <row r="15" spans="1:112" x14ac:dyDescent="0.2">
      <c r="A15" s="11"/>
      <c r="B15" s="11"/>
      <c r="C15" s="11"/>
      <c r="D15" s="11"/>
      <c r="E15" s="11"/>
      <c r="F15" s="11"/>
      <c r="G15" s="11"/>
      <c r="H15" s="11"/>
      <c r="I15" s="11"/>
      <c r="J15" s="11"/>
      <c r="K15" s="11"/>
      <c r="L15" s="11"/>
      <c r="M15" s="11"/>
      <c r="N15" s="11"/>
      <c r="O15" s="11"/>
      <c r="P15" s="11"/>
      <c r="Q15" s="11"/>
      <c r="R15" s="11"/>
      <c r="S15" s="11"/>
      <c r="U15" s="13"/>
      <c r="V15" s="13"/>
      <c r="W15" s="13"/>
      <c r="X15" s="13"/>
      <c r="Y15" s="13"/>
      <c r="Z15" s="13"/>
      <c r="AA15" s="13"/>
      <c r="AB15" s="13"/>
      <c r="AC15" s="13"/>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row>
    <row r="16" spans="1:112" x14ac:dyDescent="0.2">
      <c r="A16" s="11"/>
      <c r="B16" s="11"/>
      <c r="C16" s="11"/>
      <c r="D16" s="11"/>
      <c r="E16" s="11"/>
      <c r="F16" s="11"/>
      <c r="G16" s="11"/>
      <c r="H16" s="11"/>
      <c r="I16" s="11"/>
      <c r="J16" s="11"/>
      <c r="K16" s="11"/>
      <c r="L16" s="11"/>
      <c r="M16" s="11"/>
      <c r="N16" s="11"/>
      <c r="O16" s="11"/>
      <c r="P16" s="11"/>
      <c r="Q16" s="11"/>
      <c r="R16" s="11"/>
      <c r="S16" s="11"/>
      <c r="U16" s="13"/>
      <c r="V16" s="13"/>
      <c r="W16" s="13"/>
      <c r="X16" s="13"/>
      <c r="Y16" s="13"/>
      <c r="Z16" s="13"/>
      <c r="AA16" s="13"/>
      <c r="AB16" s="13"/>
      <c r="AC16" s="13"/>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row>
    <row r="17" spans="1:112" x14ac:dyDescent="0.2">
      <c r="A17" s="11"/>
      <c r="B17" s="11"/>
      <c r="C17" s="11"/>
      <c r="D17" s="11"/>
      <c r="E17" s="11"/>
      <c r="F17" s="11"/>
      <c r="G17" s="11"/>
      <c r="H17" s="11"/>
      <c r="I17" s="11"/>
      <c r="J17" s="11"/>
      <c r="K17" s="11"/>
      <c r="L17" s="11"/>
      <c r="M17" s="11"/>
      <c r="N17" s="11"/>
      <c r="O17" s="11"/>
      <c r="P17" s="11"/>
      <c r="Q17" s="11"/>
      <c r="R17" s="11"/>
      <c r="S17" s="11"/>
      <c r="U17" s="13"/>
      <c r="V17" s="13"/>
      <c r="W17" s="13"/>
      <c r="X17" s="13"/>
      <c r="Y17" s="13"/>
      <c r="Z17" s="13"/>
      <c r="AA17" s="13"/>
      <c r="AB17" s="13"/>
      <c r="AC17" s="13"/>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row>
    <row r="18" spans="1:112" x14ac:dyDescent="0.2">
      <c r="A18" s="11"/>
      <c r="B18" s="11"/>
      <c r="C18" s="11"/>
      <c r="D18" s="11"/>
      <c r="E18" s="11"/>
      <c r="F18" s="11"/>
      <c r="G18" s="11"/>
      <c r="H18" s="11"/>
      <c r="I18" s="11"/>
      <c r="J18" s="11"/>
      <c r="K18" s="11"/>
      <c r="L18" s="11"/>
      <c r="M18" s="11"/>
      <c r="N18" s="11"/>
      <c r="O18" s="11"/>
      <c r="P18" s="11"/>
      <c r="Q18" s="11"/>
      <c r="R18" s="11"/>
      <c r="S18" s="11"/>
      <c r="U18" s="13"/>
      <c r="V18" s="13"/>
      <c r="W18" s="13"/>
      <c r="X18" s="13"/>
      <c r="Y18" s="13"/>
      <c r="Z18" s="13"/>
      <c r="AA18" s="13"/>
      <c r="AB18" s="13"/>
      <c r="AC18" s="13"/>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row>
    <row r="19" spans="1:112" x14ac:dyDescent="0.2">
      <c r="A19" s="11"/>
      <c r="B19" s="11"/>
      <c r="C19" s="11"/>
      <c r="D19" s="11"/>
      <c r="E19" s="11"/>
      <c r="F19" s="11"/>
      <c r="G19" s="11"/>
      <c r="H19" s="11"/>
      <c r="I19" s="11"/>
      <c r="J19" s="11"/>
      <c r="K19" s="11"/>
      <c r="L19" s="11"/>
      <c r="M19" s="11"/>
      <c r="N19" s="11"/>
      <c r="O19" s="11"/>
      <c r="P19" s="11"/>
      <c r="Q19" s="11"/>
      <c r="R19" s="11"/>
      <c r="S19" s="11"/>
      <c r="U19" s="13"/>
      <c r="V19" s="13"/>
      <c r="W19" s="13"/>
      <c r="X19" s="13"/>
      <c r="Y19" s="13"/>
      <c r="Z19" s="13"/>
      <c r="AA19" s="13"/>
      <c r="AB19" s="13"/>
      <c r="AC19" s="13"/>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row>
    <row r="20" spans="1:112" x14ac:dyDescent="0.2">
      <c r="A20" s="11"/>
      <c r="B20" s="11"/>
      <c r="C20" s="11"/>
      <c r="D20" s="11"/>
      <c r="E20" s="11"/>
      <c r="F20" s="11"/>
      <c r="G20" s="11"/>
      <c r="H20" s="11"/>
      <c r="I20" s="11"/>
      <c r="J20" s="11"/>
      <c r="K20" s="11"/>
      <c r="L20" s="11"/>
      <c r="M20" s="11"/>
      <c r="N20" s="11"/>
      <c r="O20" s="11"/>
      <c r="P20" s="11"/>
      <c r="Q20" s="11"/>
      <c r="R20" s="11"/>
      <c r="S20" s="11"/>
      <c r="U20" s="13"/>
      <c r="V20" s="13"/>
      <c r="W20" s="13"/>
      <c r="X20" s="13"/>
      <c r="Y20" s="13"/>
      <c r="Z20" s="13"/>
      <c r="AA20" s="13"/>
      <c r="AB20" s="13"/>
      <c r="AC20" s="13"/>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row>
    <row r="21" spans="1:112" x14ac:dyDescent="0.2">
      <c r="A21" s="11"/>
      <c r="B21" s="11"/>
      <c r="C21" s="11"/>
      <c r="D21" s="11"/>
      <c r="E21" s="11"/>
      <c r="F21" s="11"/>
      <c r="G21" s="11"/>
      <c r="H21" s="11"/>
      <c r="I21" s="11"/>
      <c r="J21" s="11"/>
      <c r="K21" s="11"/>
      <c r="L21" s="11"/>
      <c r="M21" s="11"/>
      <c r="N21" s="11"/>
      <c r="O21" s="11"/>
      <c r="P21" s="11"/>
      <c r="Q21" s="11"/>
      <c r="R21" s="11"/>
      <c r="S21" s="11"/>
      <c r="U21" s="13"/>
      <c r="V21" s="13"/>
      <c r="W21" s="13"/>
      <c r="X21" s="13"/>
      <c r="Y21" s="13"/>
      <c r="Z21" s="13"/>
      <c r="AA21" s="13"/>
      <c r="AB21" s="13"/>
      <c r="AC21" s="13"/>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row>
    <row r="22" spans="1:112" x14ac:dyDescent="0.2">
      <c r="A22" s="11"/>
      <c r="B22" s="11"/>
      <c r="C22" s="11"/>
      <c r="D22" s="11"/>
      <c r="E22" s="11"/>
      <c r="F22" s="11"/>
      <c r="G22" s="11"/>
      <c r="H22" s="11"/>
      <c r="I22" s="11"/>
      <c r="J22" s="11"/>
      <c r="K22" s="11"/>
      <c r="L22" s="11"/>
      <c r="M22" s="11"/>
      <c r="N22" s="11"/>
      <c r="O22" s="11"/>
      <c r="P22" s="11"/>
      <c r="Q22" s="11"/>
      <c r="R22" s="11"/>
      <c r="S22" s="11"/>
      <c r="U22" s="13"/>
      <c r="V22" s="13"/>
      <c r="W22" s="13"/>
      <c r="X22" s="13"/>
      <c r="Y22" s="13"/>
      <c r="Z22" s="13"/>
      <c r="AA22" s="13"/>
      <c r="AB22" s="13"/>
      <c r="AC22" s="13"/>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row>
    <row r="23" spans="1:112" ht="12.75" customHeight="1" x14ac:dyDescent="0.2">
      <c r="A23" s="11"/>
      <c r="B23" s="11"/>
      <c r="C23" s="11"/>
      <c r="D23" s="11"/>
      <c r="E23" s="11"/>
      <c r="F23" s="11"/>
      <c r="G23" s="11"/>
      <c r="H23" s="11"/>
      <c r="I23" s="11"/>
      <c r="J23" s="11"/>
      <c r="K23" s="11"/>
      <c r="L23" s="11"/>
      <c r="M23" s="11"/>
      <c r="N23" s="11"/>
      <c r="O23" s="11"/>
      <c r="P23" s="11"/>
      <c r="Q23" s="11"/>
      <c r="R23" s="11"/>
      <c r="S23" s="11"/>
      <c r="U23" s="13"/>
      <c r="V23" s="13"/>
      <c r="W23" s="13"/>
      <c r="X23" s="13"/>
      <c r="Y23" s="13"/>
      <c r="Z23" s="13"/>
      <c r="AA23" s="13"/>
      <c r="AB23" s="13"/>
      <c r="AC23" s="13"/>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row>
    <row r="24" spans="1:112" x14ac:dyDescent="0.2">
      <c r="A24" s="11"/>
      <c r="B24" s="11"/>
      <c r="C24" s="11"/>
      <c r="D24" s="11"/>
      <c r="E24" s="11"/>
      <c r="F24" s="11"/>
      <c r="G24" s="11"/>
      <c r="H24" s="11"/>
      <c r="I24" s="11"/>
      <c r="J24" s="11"/>
      <c r="K24" s="11"/>
      <c r="L24" s="11"/>
      <c r="M24" s="11"/>
      <c r="N24" s="11"/>
      <c r="O24" s="11"/>
      <c r="P24" s="11"/>
      <c r="Q24" s="11"/>
      <c r="R24" s="11"/>
      <c r="S24" s="11"/>
      <c r="U24" s="13"/>
      <c r="V24" s="13"/>
      <c r="W24" s="13"/>
      <c r="X24" s="13"/>
      <c r="Y24" s="13"/>
      <c r="Z24" s="13"/>
      <c r="AA24" s="13"/>
      <c r="AB24" s="13"/>
      <c r="AC24" s="13"/>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row>
    <row r="25" spans="1:112" x14ac:dyDescent="0.2">
      <c r="A25" s="11"/>
      <c r="B25" s="11"/>
      <c r="C25" s="11"/>
      <c r="D25" s="11"/>
      <c r="E25" s="11"/>
      <c r="F25" s="11"/>
      <c r="G25" s="11"/>
      <c r="H25" s="11"/>
      <c r="I25" s="11"/>
      <c r="J25" s="11"/>
      <c r="K25" s="11"/>
      <c r="L25" s="11"/>
      <c r="M25" s="11"/>
      <c r="N25" s="11"/>
      <c r="O25" s="11"/>
      <c r="P25" s="11"/>
      <c r="Q25" s="11"/>
      <c r="R25" s="11"/>
      <c r="S25" s="11"/>
      <c r="U25" s="13"/>
      <c r="V25" s="13"/>
      <c r="W25" s="13"/>
      <c r="X25" s="13"/>
      <c r="Y25" s="13"/>
      <c r="Z25" s="13"/>
      <c r="AA25" s="13"/>
      <c r="AB25" s="13"/>
      <c r="AC25" s="13"/>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row>
    <row r="26" spans="1:112" x14ac:dyDescent="0.2">
      <c r="A26" s="11"/>
      <c r="B26" s="11"/>
      <c r="C26" s="11"/>
      <c r="D26" s="11"/>
      <c r="E26" s="11"/>
      <c r="F26" s="11"/>
      <c r="G26" s="11"/>
      <c r="H26" s="11"/>
      <c r="I26" s="11"/>
      <c r="J26" s="11"/>
      <c r="K26" s="11"/>
      <c r="L26" s="11"/>
      <c r="M26" s="11"/>
      <c r="N26" s="11"/>
      <c r="O26" s="11"/>
      <c r="P26" s="11"/>
      <c r="Q26" s="11"/>
      <c r="R26" s="11"/>
      <c r="S26" s="11"/>
      <c r="U26" s="13"/>
      <c r="V26" s="13"/>
      <c r="W26" s="13"/>
      <c r="X26" s="13"/>
      <c r="Y26" s="13"/>
      <c r="Z26" s="13"/>
      <c r="AA26" s="13"/>
      <c r="AB26" s="13"/>
      <c r="AC26" s="13"/>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row>
    <row r="27" spans="1:112" x14ac:dyDescent="0.2">
      <c r="A27" s="11"/>
      <c r="B27" s="11"/>
      <c r="C27" s="11"/>
      <c r="D27" s="11"/>
      <c r="E27" s="11"/>
      <c r="F27" s="11"/>
      <c r="G27" s="11"/>
      <c r="H27" s="11"/>
      <c r="I27" s="11"/>
      <c r="J27" s="11"/>
      <c r="K27" s="11"/>
      <c r="L27" s="11"/>
      <c r="M27" s="11"/>
      <c r="N27" s="11"/>
      <c r="O27" s="11"/>
      <c r="P27" s="11"/>
      <c r="Q27" s="11"/>
      <c r="R27" s="11"/>
      <c r="S27" s="11"/>
      <c r="U27" s="13"/>
      <c r="V27" s="13"/>
      <c r="W27" s="13"/>
      <c r="X27" s="13"/>
      <c r="Y27" s="13"/>
      <c r="Z27" s="13"/>
      <c r="AA27" s="13"/>
      <c r="AB27" s="13"/>
      <c r="AC27" s="13"/>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row>
    <row r="28" spans="1:112" ht="12.75" customHeight="1" x14ac:dyDescent="0.2">
      <c r="A28" s="11"/>
      <c r="B28" s="11"/>
      <c r="C28" s="11"/>
      <c r="D28" s="11"/>
      <c r="E28" s="11"/>
      <c r="F28" s="11"/>
      <c r="G28" s="11"/>
      <c r="H28" s="11"/>
      <c r="I28" s="11"/>
      <c r="J28" s="11"/>
      <c r="K28" s="11"/>
      <c r="L28" s="11"/>
      <c r="M28" s="11"/>
      <c r="N28" s="11"/>
      <c r="O28" s="11"/>
      <c r="P28" s="11"/>
      <c r="Q28" s="11"/>
      <c r="R28" s="11"/>
      <c r="S28" s="11"/>
      <c r="U28" s="13"/>
      <c r="V28" s="13"/>
      <c r="W28" s="13"/>
      <c r="X28" s="13"/>
      <c r="Y28" s="13"/>
      <c r="Z28" s="13"/>
      <c r="AA28" s="13"/>
      <c r="AB28" s="13"/>
      <c r="AC28" s="13"/>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row>
    <row r="29" spans="1:112" ht="12.75" customHeight="1" x14ac:dyDescent="0.2">
      <c r="A29" s="11"/>
      <c r="B29" s="11"/>
      <c r="C29" s="11"/>
      <c r="D29" s="11"/>
      <c r="E29" s="11"/>
      <c r="F29" s="11"/>
      <c r="G29" s="11"/>
      <c r="H29" s="11"/>
      <c r="I29" s="11"/>
      <c r="J29" s="11"/>
      <c r="K29" s="11"/>
      <c r="L29" s="11"/>
      <c r="M29" s="11"/>
      <c r="N29" s="11"/>
      <c r="O29" s="11"/>
      <c r="P29" s="11"/>
      <c r="Q29" s="11"/>
      <c r="R29" s="11"/>
      <c r="S29" s="11"/>
      <c r="U29" s="13"/>
      <c r="V29" s="13"/>
      <c r="W29" s="13"/>
      <c r="X29" s="13"/>
      <c r="Y29" s="13"/>
      <c r="Z29" s="13"/>
      <c r="AA29" s="13"/>
      <c r="AB29" s="13"/>
      <c r="AC29" s="13"/>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row>
    <row r="30" spans="1:112" x14ac:dyDescent="0.2">
      <c r="A30" s="11"/>
      <c r="B30" s="11"/>
      <c r="C30" s="11"/>
      <c r="D30" s="11"/>
      <c r="E30" s="11"/>
      <c r="F30" s="11"/>
      <c r="G30" s="11"/>
      <c r="H30" s="11"/>
      <c r="I30" s="11"/>
      <c r="J30" s="11"/>
      <c r="K30" s="11"/>
      <c r="L30" s="11"/>
      <c r="M30" s="11"/>
      <c r="N30" s="11"/>
      <c r="O30" s="11"/>
      <c r="P30" s="11"/>
      <c r="Q30" s="11"/>
      <c r="R30" s="11"/>
      <c r="S30" s="11"/>
      <c r="U30" s="13"/>
      <c r="V30" s="13"/>
      <c r="W30" s="13"/>
      <c r="X30" s="13"/>
      <c r="Y30" s="13"/>
      <c r="Z30" s="13"/>
      <c r="AA30" s="13"/>
      <c r="AB30" s="13"/>
      <c r="AC30" s="13"/>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row>
    <row r="31" spans="1:112" ht="12.75" customHeight="1" x14ac:dyDescent="0.2">
      <c r="A31" s="11"/>
      <c r="B31" s="11"/>
      <c r="C31" s="11"/>
      <c r="D31" s="11"/>
      <c r="E31" s="11"/>
      <c r="F31" s="11"/>
      <c r="G31" s="11"/>
      <c r="H31" s="11"/>
      <c r="I31" s="11"/>
      <c r="J31" s="11"/>
      <c r="K31" s="11"/>
      <c r="L31" s="11"/>
      <c r="M31" s="11"/>
      <c r="N31" s="11"/>
      <c r="O31" s="11"/>
      <c r="P31" s="11"/>
      <c r="Q31" s="11"/>
      <c r="R31" s="11"/>
      <c r="S31" s="11"/>
      <c r="U31" s="13"/>
      <c r="V31" s="13"/>
      <c r="W31" s="13"/>
      <c r="X31" s="13"/>
      <c r="Y31" s="13"/>
      <c r="Z31" s="13"/>
      <c r="AA31" s="13"/>
      <c r="AB31" s="13"/>
      <c r="AC31" s="13"/>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row>
    <row r="32" spans="1:112" ht="15" customHeight="1" x14ac:dyDescent="0.2">
      <c r="A32" s="11"/>
      <c r="B32" s="11"/>
      <c r="C32" s="17" t="s">
        <v>0</v>
      </c>
      <c r="D32" s="17"/>
      <c r="E32" s="490">
        <f>Relevé!D24</f>
        <v>0</v>
      </c>
      <c r="F32" s="490"/>
      <c r="G32" s="490"/>
      <c r="H32" s="490"/>
      <c r="I32" s="11"/>
      <c r="J32" s="11"/>
      <c r="K32" s="11"/>
      <c r="L32" s="11"/>
      <c r="M32" s="11"/>
      <c r="N32" s="11"/>
      <c r="O32" s="11"/>
      <c r="P32" s="11"/>
      <c r="Q32" s="11"/>
      <c r="R32" s="11"/>
      <c r="S32" s="11"/>
      <c r="U32" s="13"/>
      <c r="V32" s="13"/>
      <c r="W32" s="13"/>
      <c r="X32" s="13"/>
      <c r="Y32" s="13"/>
      <c r="Z32" s="13"/>
      <c r="AA32" s="13"/>
      <c r="AB32" s="13"/>
      <c r="AC32" s="13"/>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row>
    <row r="33" spans="1:112" ht="15" customHeight="1" x14ac:dyDescent="0.2">
      <c r="A33" s="11"/>
      <c r="B33" s="11"/>
      <c r="C33" s="17" t="s">
        <v>1</v>
      </c>
      <c r="D33" s="17"/>
      <c r="E33" s="490">
        <f>Relevé!D25</f>
        <v>0</v>
      </c>
      <c r="F33" s="490"/>
      <c r="G33" s="490"/>
      <c r="H33" s="490"/>
      <c r="I33" s="11"/>
      <c r="J33" s="11"/>
      <c r="K33" s="11"/>
      <c r="L33" s="491" t="s">
        <v>196</v>
      </c>
      <c r="M33" s="492"/>
      <c r="N33" s="493"/>
      <c r="O33" s="573">
        <f>Relevé!E32</f>
        <v>0</v>
      </c>
      <c r="P33" s="574"/>
      <c r="Q33" s="117" t="s">
        <v>7</v>
      </c>
      <c r="R33" s="11"/>
      <c r="S33" s="11"/>
      <c r="U33" s="13"/>
      <c r="V33" s="13"/>
      <c r="W33" s="13"/>
      <c r="X33" s="13"/>
      <c r="Y33" s="13"/>
      <c r="Z33" s="13"/>
      <c r="AA33" s="13"/>
      <c r="AB33" s="13"/>
      <c r="AC33" s="13"/>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row>
    <row r="34" spans="1:112" ht="15" customHeight="1" x14ac:dyDescent="0.2">
      <c r="A34" s="11"/>
      <c r="B34" s="11"/>
      <c r="C34" s="17" t="s">
        <v>2</v>
      </c>
      <c r="D34" s="17"/>
      <c r="E34" s="490">
        <f>Relevé!D26</f>
        <v>0</v>
      </c>
      <c r="F34" s="490"/>
      <c r="G34" s="490"/>
      <c r="H34" s="490"/>
      <c r="I34" s="11"/>
      <c r="J34" s="11"/>
      <c r="K34" s="11"/>
      <c r="L34" s="494"/>
      <c r="M34" s="495"/>
      <c r="N34" s="495"/>
      <c r="O34" s="575">
        <f>Relevé!E33</f>
        <v>0</v>
      </c>
      <c r="P34" s="576"/>
      <c r="Q34" s="118" t="s">
        <v>8</v>
      </c>
      <c r="R34" s="11"/>
      <c r="S34" s="11"/>
      <c r="U34" s="13"/>
      <c r="V34" s="13"/>
      <c r="W34" s="13"/>
      <c r="X34" s="13"/>
      <c r="Y34" s="13"/>
      <c r="Z34" s="13"/>
      <c r="AA34" s="13"/>
      <c r="AB34" s="13"/>
      <c r="AC34" s="13"/>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row>
    <row r="35" spans="1:112" ht="15" customHeight="1" x14ac:dyDescent="0.2">
      <c r="A35" s="11"/>
      <c r="B35" s="11"/>
      <c r="C35" s="17" t="s">
        <v>3</v>
      </c>
      <c r="D35" s="17"/>
      <c r="E35" s="490">
        <f>Relevé!D27</f>
        <v>0</v>
      </c>
      <c r="F35" s="490"/>
      <c r="G35" s="490"/>
      <c r="H35" s="490"/>
      <c r="I35" s="11"/>
      <c r="J35" s="11"/>
      <c r="K35" s="99"/>
      <c r="L35" s="491" t="s">
        <v>197</v>
      </c>
      <c r="M35" s="492"/>
      <c r="N35" s="493"/>
      <c r="O35" s="507">
        <f>Relevé!E34</f>
        <v>0</v>
      </c>
      <c r="P35" s="508"/>
      <c r="Q35" s="508"/>
      <c r="R35" s="11"/>
      <c r="S35" s="11"/>
      <c r="U35" s="13"/>
      <c r="V35" s="13"/>
      <c r="W35" s="13"/>
      <c r="X35" s="13"/>
      <c r="Y35" s="13"/>
      <c r="Z35" s="13"/>
      <c r="AA35" s="13"/>
      <c r="AB35" s="13"/>
      <c r="AC35" s="13"/>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row>
    <row r="36" spans="1:112" ht="15" customHeight="1" x14ac:dyDescent="0.2">
      <c r="A36" s="11"/>
      <c r="B36" s="11"/>
      <c r="C36" s="17" t="s">
        <v>4</v>
      </c>
      <c r="D36" s="17"/>
      <c r="E36" s="490">
        <f>Relevé!D28</f>
        <v>0</v>
      </c>
      <c r="F36" s="490"/>
      <c r="G36" s="490"/>
      <c r="H36" s="490"/>
      <c r="I36" s="11"/>
      <c r="J36" s="11"/>
      <c r="K36" s="11"/>
      <c r="L36" s="504"/>
      <c r="M36" s="505"/>
      <c r="N36" s="506"/>
      <c r="O36" s="509"/>
      <c r="P36" s="510"/>
      <c r="Q36" s="510"/>
      <c r="R36" s="11"/>
      <c r="S36" s="11"/>
      <c r="U36" s="13"/>
      <c r="V36" s="13"/>
      <c r="W36" s="13"/>
      <c r="X36" s="13"/>
      <c r="Y36" s="13"/>
      <c r="Z36" s="13"/>
      <c r="AA36" s="13"/>
      <c r="AB36" s="13"/>
      <c r="AC36" s="13"/>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row>
    <row r="37" spans="1:112" ht="15" customHeight="1" x14ac:dyDescent="0.2">
      <c r="A37" s="11"/>
      <c r="B37" s="20"/>
      <c r="C37" s="17" t="s">
        <v>5</v>
      </c>
      <c r="D37" s="17"/>
      <c r="E37" s="490">
        <f>Relevé!D29</f>
        <v>0</v>
      </c>
      <c r="F37" s="490"/>
      <c r="G37" s="490"/>
      <c r="H37" s="490"/>
      <c r="I37" s="11"/>
      <c r="J37" s="11"/>
      <c r="K37" s="11"/>
      <c r="L37" s="11"/>
      <c r="M37" s="11"/>
      <c r="N37" s="11"/>
      <c r="O37" s="11"/>
      <c r="P37" s="11"/>
      <c r="Q37" s="11"/>
      <c r="R37" s="11"/>
      <c r="S37" s="11"/>
      <c r="U37" s="13"/>
      <c r="V37" s="13"/>
      <c r="W37" s="13"/>
      <c r="X37" s="13"/>
      <c r="Y37" s="13"/>
      <c r="Z37" s="13"/>
      <c r="AA37" s="13"/>
      <c r="AB37" s="13"/>
      <c r="AC37" s="13"/>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row>
    <row r="38" spans="1:112" ht="12.75" customHeight="1" x14ac:dyDescent="0.2">
      <c r="A38" s="11"/>
      <c r="B38" s="23"/>
      <c r="C38" s="24"/>
      <c r="D38" s="24"/>
      <c r="E38" s="23"/>
      <c r="F38" s="23"/>
      <c r="G38" s="11"/>
      <c r="H38" s="11"/>
      <c r="I38" s="11"/>
      <c r="J38" s="11"/>
      <c r="K38" s="11"/>
      <c r="L38" s="11"/>
      <c r="M38" s="11"/>
      <c r="N38" s="11"/>
      <c r="O38" s="11"/>
      <c r="P38" s="11"/>
      <c r="Q38" s="11"/>
      <c r="R38" s="11"/>
      <c r="S38" s="11"/>
      <c r="U38" s="13"/>
      <c r="V38" s="13"/>
      <c r="W38" s="13"/>
      <c r="X38" s="13"/>
      <c r="Y38" s="13"/>
      <c r="Z38" s="13"/>
      <c r="AA38" s="13"/>
      <c r="AB38" s="13"/>
      <c r="AC38" s="13"/>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row>
    <row r="39" spans="1:112" ht="12.75" customHeight="1" x14ac:dyDescent="0.2">
      <c r="A39" s="11"/>
      <c r="B39" s="23"/>
      <c r="C39" s="23"/>
      <c r="D39" s="23"/>
      <c r="E39" s="23"/>
      <c r="F39" s="23"/>
      <c r="G39" s="11"/>
      <c r="H39" s="11"/>
      <c r="I39" s="11"/>
      <c r="J39" s="11"/>
      <c r="K39" s="11"/>
      <c r="L39" s="11"/>
      <c r="M39" s="11"/>
      <c r="N39" s="11"/>
      <c r="O39" s="11"/>
      <c r="P39" s="11"/>
      <c r="Q39" s="11"/>
      <c r="R39" s="11"/>
      <c r="S39" s="11"/>
      <c r="U39" s="13"/>
      <c r="V39" s="13"/>
      <c r="W39" s="13"/>
      <c r="X39" s="13"/>
      <c r="Y39" s="13"/>
      <c r="Z39" s="13"/>
      <c r="AA39" s="13"/>
      <c r="AB39" s="13"/>
      <c r="AC39" s="13"/>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row>
    <row r="40" spans="1:112" ht="12.75" customHeight="1" x14ac:dyDescent="0.2">
      <c r="A40" s="487" t="s">
        <v>198</v>
      </c>
      <c r="B40" s="487"/>
      <c r="C40" s="487"/>
      <c r="D40" s="487"/>
      <c r="E40" s="487"/>
      <c r="F40" s="487"/>
      <c r="G40" s="487"/>
      <c r="H40" s="487"/>
      <c r="I40" s="487"/>
      <c r="J40" s="487"/>
      <c r="K40" s="487"/>
      <c r="L40" s="487"/>
      <c r="M40" s="487"/>
      <c r="N40" s="487"/>
      <c r="O40" s="487"/>
      <c r="P40" s="487"/>
      <c r="Q40" s="487"/>
      <c r="R40" s="487"/>
      <c r="S40" s="487"/>
      <c r="T40" s="13"/>
      <c r="U40" s="13"/>
      <c r="V40" s="13"/>
      <c r="W40" s="13"/>
      <c r="X40" s="13"/>
      <c r="Y40" s="13"/>
      <c r="Z40" s="13"/>
      <c r="AA40" s="13"/>
      <c r="AB40" s="13"/>
      <c r="AC40" s="13"/>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row>
    <row r="41" spans="1:112" ht="12.75" customHeight="1" x14ac:dyDescent="0.2">
      <c r="A41" s="487"/>
      <c r="B41" s="487"/>
      <c r="C41" s="487"/>
      <c r="D41" s="487"/>
      <c r="E41" s="487"/>
      <c r="F41" s="487"/>
      <c r="G41" s="487"/>
      <c r="H41" s="487"/>
      <c r="I41" s="487"/>
      <c r="J41" s="487"/>
      <c r="K41" s="487"/>
      <c r="L41" s="487"/>
      <c r="M41" s="487"/>
      <c r="N41" s="487"/>
      <c r="O41" s="487"/>
      <c r="P41" s="487"/>
      <c r="Q41" s="487"/>
      <c r="R41" s="487"/>
      <c r="S41" s="487"/>
      <c r="T41" s="13"/>
      <c r="U41" s="13"/>
      <c r="V41" s="13"/>
      <c r="W41" s="13"/>
      <c r="X41" s="13"/>
      <c r="Y41" s="13"/>
      <c r="Z41" s="13"/>
      <c r="AA41" s="13"/>
      <c r="AB41" s="13"/>
      <c r="AC41" s="13"/>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row>
    <row r="42" spans="1:112" x14ac:dyDescent="0.2">
      <c r="A42" s="11"/>
      <c r="B42" s="11"/>
      <c r="C42" s="11"/>
      <c r="D42" s="11"/>
      <c r="E42" s="11"/>
      <c r="F42" s="11"/>
      <c r="G42" s="11"/>
      <c r="H42" s="11"/>
      <c r="I42" s="11"/>
      <c r="J42" s="11"/>
      <c r="K42" s="11"/>
      <c r="L42" s="11"/>
      <c r="M42" s="11"/>
      <c r="N42" s="11"/>
      <c r="O42" s="11"/>
      <c r="P42" s="11"/>
      <c r="Q42" s="11"/>
      <c r="R42" s="11"/>
      <c r="S42" s="11"/>
      <c r="T42" s="13"/>
      <c r="U42" s="13"/>
      <c r="V42" s="13"/>
      <c r="W42" s="13"/>
      <c r="X42" s="13"/>
      <c r="Y42" s="13"/>
      <c r="Z42" s="13"/>
      <c r="AA42" s="13"/>
      <c r="AB42" s="13"/>
      <c r="AC42" s="13"/>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row>
    <row r="43" spans="1:112" ht="12.75" customHeight="1" x14ac:dyDescent="0.2">
      <c r="A43" s="488" t="s">
        <v>267</v>
      </c>
      <c r="B43" s="488"/>
      <c r="C43" s="488"/>
      <c r="D43" s="488"/>
      <c r="E43" s="488"/>
      <c r="F43" s="488"/>
      <c r="G43" s="488"/>
      <c r="H43" s="488"/>
      <c r="I43" s="488"/>
      <c r="J43" s="488"/>
      <c r="K43" s="488"/>
      <c r="L43" s="488"/>
      <c r="M43" s="488"/>
      <c r="N43" s="488"/>
      <c r="O43" s="488"/>
      <c r="P43" s="488"/>
      <c r="Q43" s="488"/>
      <c r="R43" s="488"/>
      <c r="S43" s="488"/>
      <c r="T43" s="13"/>
      <c r="U43" s="13"/>
      <c r="V43" s="13"/>
      <c r="W43" s="13"/>
      <c r="X43" s="13"/>
      <c r="Y43" s="13"/>
      <c r="Z43" s="13"/>
      <c r="AA43" s="13"/>
      <c r="AB43" s="13"/>
      <c r="AC43" s="13"/>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row>
    <row r="44" spans="1:112" ht="12.75" customHeight="1" x14ac:dyDescent="0.2">
      <c r="A44" s="488"/>
      <c r="B44" s="488"/>
      <c r="C44" s="488"/>
      <c r="D44" s="488"/>
      <c r="E44" s="488"/>
      <c r="F44" s="488"/>
      <c r="G44" s="488"/>
      <c r="H44" s="488"/>
      <c r="I44" s="488"/>
      <c r="J44" s="488"/>
      <c r="K44" s="488"/>
      <c r="L44" s="488"/>
      <c r="M44" s="488"/>
      <c r="N44" s="488"/>
      <c r="O44" s="488"/>
      <c r="P44" s="488"/>
      <c r="Q44" s="488"/>
      <c r="R44" s="488"/>
      <c r="S44" s="488"/>
      <c r="T44" s="13"/>
      <c r="U44" s="13"/>
      <c r="V44" s="13"/>
      <c r="W44" s="13"/>
      <c r="X44" s="13"/>
      <c r="Y44" s="13"/>
      <c r="Z44" s="13"/>
      <c r="AA44" s="13"/>
      <c r="AB44" s="13"/>
      <c r="AC44" s="13"/>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row>
    <row r="45" spans="1:112" ht="12.75" customHeight="1" x14ac:dyDescent="0.2">
      <c r="A45" s="488"/>
      <c r="B45" s="488"/>
      <c r="C45" s="488"/>
      <c r="D45" s="488"/>
      <c r="E45" s="488"/>
      <c r="F45" s="488"/>
      <c r="G45" s="488"/>
      <c r="H45" s="488"/>
      <c r="I45" s="488"/>
      <c r="J45" s="488"/>
      <c r="K45" s="488"/>
      <c r="L45" s="488"/>
      <c r="M45" s="488"/>
      <c r="N45" s="488"/>
      <c r="O45" s="488"/>
      <c r="P45" s="488"/>
      <c r="Q45" s="488"/>
      <c r="R45" s="488"/>
      <c r="S45" s="488"/>
      <c r="T45" s="13"/>
      <c r="U45" s="13"/>
      <c r="V45" s="13"/>
      <c r="W45" s="13"/>
      <c r="X45" s="13"/>
      <c r="Y45" s="13"/>
      <c r="Z45" s="13"/>
      <c r="AA45" s="13"/>
      <c r="AB45" s="13"/>
      <c r="AC45" s="13"/>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row>
    <row r="46" spans="1:112" ht="12.75" customHeight="1" x14ac:dyDescent="0.2">
      <c r="A46" s="488"/>
      <c r="B46" s="488"/>
      <c r="C46" s="488"/>
      <c r="D46" s="488"/>
      <c r="E46" s="488"/>
      <c r="F46" s="488"/>
      <c r="G46" s="488"/>
      <c r="H46" s="488"/>
      <c r="I46" s="488"/>
      <c r="J46" s="488"/>
      <c r="K46" s="488"/>
      <c r="L46" s="488"/>
      <c r="M46" s="488"/>
      <c r="N46" s="488"/>
      <c r="O46" s="488"/>
      <c r="P46" s="488"/>
      <c r="Q46" s="488"/>
      <c r="R46" s="488"/>
      <c r="S46" s="488"/>
      <c r="T46" s="13"/>
      <c r="U46" s="13"/>
      <c r="V46" s="13"/>
      <c r="W46" s="13"/>
      <c r="X46" s="13"/>
      <c r="Y46" s="13"/>
      <c r="Z46" s="13"/>
      <c r="AA46" s="13"/>
      <c r="AB46" s="13"/>
      <c r="AC46" s="13"/>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row>
    <row r="47" spans="1:112" ht="12.75" customHeight="1" x14ac:dyDescent="0.2">
      <c r="A47" s="488"/>
      <c r="B47" s="488"/>
      <c r="C47" s="488"/>
      <c r="D47" s="488"/>
      <c r="E47" s="488"/>
      <c r="F47" s="488"/>
      <c r="G47" s="488"/>
      <c r="H47" s="488"/>
      <c r="I47" s="488"/>
      <c r="J47" s="488"/>
      <c r="K47" s="488"/>
      <c r="L47" s="488"/>
      <c r="M47" s="488"/>
      <c r="N47" s="488"/>
      <c r="O47" s="488"/>
      <c r="P47" s="488"/>
      <c r="Q47" s="488"/>
      <c r="R47" s="488"/>
      <c r="S47" s="488"/>
      <c r="T47" s="13"/>
      <c r="U47" s="13"/>
      <c r="V47" s="13"/>
      <c r="W47" s="13"/>
      <c r="X47" s="13"/>
      <c r="Y47" s="13"/>
      <c r="Z47" s="13"/>
      <c r="AA47" s="13"/>
      <c r="AB47" s="13"/>
      <c r="AC47" s="13"/>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row>
    <row r="48" spans="1:112" ht="12.75" customHeight="1" x14ac:dyDescent="0.2">
      <c r="A48" s="488"/>
      <c r="B48" s="488"/>
      <c r="C48" s="488"/>
      <c r="D48" s="488"/>
      <c r="E48" s="488"/>
      <c r="F48" s="488"/>
      <c r="G48" s="488"/>
      <c r="H48" s="488"/>
      <c r="I48" s="488"/>
      <c r="J48" s="488"/>
      <c r="K48" s="488"/>
      <c r="L48" s="488"/>
      <c r="M48" s="488"/>
      <c r="N48" s="488"/>
      <c r="O48" s="488"/>
      <c r="P48" s="488"/>
      <c r="Q48" s="488"/>
      <c r="R48" s="488"/>
      <c r="S48" s="488"/>
      <c r="T48" s="13"/>
      <c r="U48" s="13"/>
      <c r="V48" s="13"/>
      <c r="W48" s="13"/>
      <c r="X48" s="13"/>
      <c r="Y48" s="13"/>
      <c r="Z48" s="13"/>
      <c r="AA48" s="13"/>
      <c r="AB48" s="13"/>
      <c r="AC48" s="13"/>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row>
    <row r="49" spans="1:112" ht="12.75" customHeight="1" x14ac:dyDescent="0.2">
      <c r="A49" s="488"/>
      <c r="B49" s="488"/>
      <c r="C49" s="488"/>
      <c r="D49" s="488"/>
      <c r="E49" s="488"/>
      <c r="F49" s="488"/>
      <c r="G49" s="488"/>
      <c r="H49" s="488"/>
      <c r="I49" s="488"/>
      <c r="J49" s="488"/>
      <c r="K49" s="488"/>
      <c r="L49" s="488"/>
      <c r="M49" s="488"/>
      <c r="N49" s="488"/>
      <c r="O49" s="488"/>
      <c r="P49" s="488"/>
      <c r="Q49" s="488"/>
      <c r="R49" s="488"/>
      <c r="S49" s="488"/>
      <c r="T49" s="13"/>
      <c r="U49" s="13"/>
      <c r="V49" s="13"/>
      <c r="W49" s="13"/>
      <c r="X49" s="13"/>
      <c r="Y49" s="13"/>
      <c r="Z49" s="13"/>
      <c r="AA49" s="13"/>
      <c r="AB49" s="13"/>
      <c r="AC49" s="13"/>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row>
    <row r="50" spans="1:112" ht="12.75" customHeight="1" x14ac:dyDescent="0.2">
      <c r="A50" s="488"/>
      <c r="B50" s="488"/>
      <c r="C50" s="488"/>
      <c r="D50" s="488"/>
      <c r="E50" s="488"/>
      <c r="F50" s="488"/>
      <c r="G50" s="488"/>
      <c r="H50" s="488"/>
      <c r="I50" s="488"/>
      <c r="J50" s="488"/>
      <c r="K50" s="488"/>
      <c r="L50" s="488"/>
      <c r="M50" s="488"/>
      <c r="N50" s="488"/>
      <c r="O50" s="488"/>
      <c r="P50" s="488"/>
      <c r="Q50" s="488"/>
      <c r="R50" s="488"/>
      <c r="S50" s="488"/>
      <c r="T50" s="13"/>
      <c r="U50" s="13"/>
      <c r="V50" s="13"/>
      <c r="W50" s="13"/>
      <c r="X50" s="13"/>
      <c r="Y50" s="13"/>
      <c r="Z50" s="13"/>
      <c r="AA50" s="13"/>
      <c r="AB50" s="13"/>
      <c r="AC50" s="13"/>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row>
    <row r="51" spans="1:112" ht="12.75" customHeight="1" x14ac:dyDescent="0.2">
      <c r="A51" s="488"/>
      <c r="B51" s="488"/>
      <c r="C51" s="488"/>
      <c r="D51" s="488"/>
      <c r="E51" s="488"/>
      <c r="F51" s="488"/>
      <c r="G51" s="488"/>
      <c r="H51" s="488"/>
      <c r="I51" s="488"/>
      <c r="J51" s="488"/>
      <c r="K51" s="488"/>
      <c r="L51" s="488"/>
      <c r="M51" s="488"/>
      <c r="N51" s="488"/>
      <c r="O51" s="488"/>
      <c r="P51" s="488"/>
      <c r="Q51" s="488"/>
      <c r="R51" s="488"/>
      <c r="S51" s="488"/>
      <c r="T51" s="13"/>
      <c r="U51" s="13"/>
      <c r="V51" s="13"/>
      <c r="W51" s="13"/>
      <c r="X51" s="13"/>
      <c r="Y51" s="13"/>
      <c r="Z51" s="13"/>
      <c r="AA51" s="13"/>
      <c r="AB51" s="13"/>
      <c r="AC51" s="13"/>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row>
    <row r="52" spans="1:112" ht="12.75" customHeight="1" x14ac:dyDescent="0.2">
      <c r="A52" s="488"/>
      <c r="B52" s="488"/>
      <c r="C52" s="488"/>
      <c r="D52" s="488"/>
      <c r="E52" s="488"/>
      <c r="F52" s="488"/>
      <c r="G52" s="488"/>
      <c r="H52" s="488"/>
      <c r="I52" s="488"/>
      <c r="J52" s="488"/>
      <c r="K52" s="488"/>
      <c r="L52" s="488"/>
      <c r="M52" s="488"/>
      <c r="N52" s="488"/>
      <c r="O52" s="488"/>
      <c r="P52" s="488"/>
      <c r="Q52" s="488"/>
      <c r="R52" s="488"/>
      <c r="S52" s="488"/>
      <c r="T52" s="13"/>
      <c r="U52" s="13"/>
      <c r="V52" s="13"/>
      <c r="W52" s="13"/>
      <c r="X52" s="13"/>
      <c r="Y52" s="13"/>
      <c r="Z52" s="13"/>
      <c r="AA52" s="13"/>
      <c r="AB52" s="13"/>
      <c r="AC52" s="13"/>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row>
    <row r="53" spans="1:112" ht="12.75" customHeight="1" x14ac:dyDescent="0.2">
      <c r="A53" s="137"/>
      <c r="B53" s="137"/>
      <c r="C53" s="137"/>
      <c r="D53" s="137"/>
      <c r="E53" s="137"/>
      <c r="F53" s="137"/>
      <c r="G53" s="137"/>
      <c r="H53" s="137"/>
      <c r="I53" s="137"/>
      <c r="J53" s="137"/>
      <c r="K53" s="137"/>
      <c r="L53" s="137"/>
      <c r="M53" s="137"/>
      <c r="N53" s="137"/>
      <c r="O53" s="137"/>
      <c r="P53" s="137"/>
      <c r="Q53" s="137"/>
      <c r="R53" s="137"/>
      <c r="S53" s="137"/>
      <c r="T53" s="13"/>
      <c r="U53" s="13"/>
      <c r="V53" s="13"/>
      <c r="W53" s="13"/>
      <c r="X53" s="13"/>
      <c r="Y53" s="13"/>
      <c r="Z53" s="13"/>
      <c r="AA53" s="13"/>
      <c r="AB53" s="13"/>
      <c r="AC53" s="13"/>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row>
    <row r="54" spans="1:112" ht="12.75" customHeight="1" x14ac:dyDescent="0.2">
      <c r="A54" s="488" t="s">
        <v>296</v>
      </c>
      <c r="B54" s="488"/>
      <c r="C54" s="488"/>
      <c r="D54" s="488"/>
      <c r="E54" s="488"/>
      <c r="F54" s="488"/>
      <c r="G54" s="488"/>
      <c r="H54" s="488"/>
      <c r="I54" s="488"/>
      <c r="J54" s="488"/>
      <c r="K54" s="488"/>
      <c r="L54" s="488"/>
      <c r="M54" s="488"/>
      <c r="N54" s="488"/>
      <c r="O54" s="488"/>
      <c r="P54" s="488"/>
      <c r="Q54" s="488"/>
      <c r="R54" s="488"/>
      <c r="S54" s="488"/>
      <c r="T54" s="13"/>
      <c r="U54" s="13"/>
      <c r="V54" s="13"/>
      <c r="W54" s="13"/>
      <c r="X54" s="13"/>
      <c r="Y54" s="13"/>
      <c r="Z54" s="13"/>
      <c r="AA54" s="13"/>
      <c r="AB54" s="13"/>
      <c r="AC54" s="13"/>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row>
    <row r="55" spans="1:112" ht="14.1" customHeight="1" x14ac:dyDescent="0.2">
      <c r="A55" s="488"/>
      <c r="B55" s="488"/>
      <c r="C55" s="488"/>
      <c r="D55" s="488"/>
      <c r="E55" s="488"/>
      <c r="F55" s="488"/>
      <c r="G55" s="488"/>
      <c r="H55" s="488"/>
      <c r="I55" s="488"/>
      <c r="J55" s="488"/>
      <c r="K55" s="488"/>
      <c r="L55" s="488"/>
      <c r="M55" s="488"/>
      <c r="N55" s="488"/>
      <c r="O55" s="488"/>
      <c r="P55" s="488"/>
      <c r="Q55" s="488"/>
      <c r="R55" s="488"/>
      <c r="S55" s="488"/>
      <c r="T55" s="13"/>
      <c r="U55" s="13"/>
      <c r="V55" s="13"/>
      <c r="W55" s="13"/>
      <c r="X55" s="13"/>
      <c r="Y55" s="13"/>
      <c r="Z55" s="13"/>
      <c r="AA55" s="13"/>
      <c r="AB55" s="13"/>
      <c r="AC55" s="13"/>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row>
    <row r="56" spans="1:112" ht="14.1" customHeight="1" x14ac:dyDescent="0.2">
      <c r="A56" s="488"/>
      <c r="B56" s="488"/>
      <c r="C56" s="488"/>
      <c r="D56" s="488"/>
      <c r="E56" s="488"/>
      <c r="F56" s="488"/>
      <c r="G56" s="488"/>
      <c r="H56" s="488"/>
      <c r="I56" s="488"/>
      <c r="J56" s="488"/>
      <c r="K56" s="488"/>
      <c r="L56" s="488"/>
      <c r="M56" s="488"/>
      <c r="N56" s="488"/>
      <c r="O56" s="488"/>
      <c r="P56" s="488"/>
      <c r="Q56" s="488"/>
      <c r="R56" s="488"/>
      <c r="S56" s="488"/>
      <c r="T56" s="13"/>
      <c r="U56" s="13"/>
      <c r="V56" s="13"/>
      <c r="W56" s="13"/>
      <c r="X56" s="13"/>
      <c r="Y56" s="13"/>
      <c r="Z56" s="13"/>
      <c r="AA56" s="13"/>
      <c r="AB56" s="13"/>
      <c r="AC56" s="13"/>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row>
    <row r="57" spans="1:112" ht="14.1" customHeight="1" x14ac:dyDescent="0.2">
      <c r="A57" s="488"/>
      <c r="B57" s="488"/>
      <c r="C57" s="488"/>
      <c r="D57" s="488"/>
      <c r="E57" s="488"/>
      <c r="F57" s="488"/>
      <c r="G57" s="488"/>
      <c r="H57" s="488"/>
      <c r="I57" s="488"/>
      <c r="J57" s="488"/>
      <c r="K57" s="488"/>
      <c r="L57" s="488"/>
      <c r="M57" s="488"/>
      <c r="N57" s="488"/>
      <c r="O57" s="488"/>
      <c r="P57" s="488"/>
      <c r="Q57" s="488"/>
      <c r="R57" s="488"/>
      <c r="S57" s="488"/>
      <c r="T57" s="13"/>
      <c r="U57" s="13"/>
      <c r="V57" s="13"/>
      <c r="W57" s="13"/>
      <c r="X57" s="13"/>
      <c r="Y57" s="13"/>
      <c r="Z57" s="13"/>
      <c r="AA57" s="13"/>
      <c r="AB57" s="13"/>
      <c r="AC57" s="13"/>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row>
    <row r="58" spans="1:112" ht="14.1" customHeight="1" x14ac:dyDescent="0.2">
      <c r="A58" s="488"/>
      <c r="B58" s="488"/>
      <c r="C58" s="488"/>
      <c r="D58" s="488"/>
      <c r="E58" s="488"/>
      <c r="F58" s="488"/>
      <c r="G58" s="488"/>
      <c r="H58" s="488"/>
      <c r="I58" s="488"/>
      <c r="J58" s="488"/>
      <c r="K58" s="488"/>
      <c r="L58" s="488"/>
      <c r="M58" s="488"/>
      <c r="N58" s="488"/>
      <c r="O58" s="488"/>
      <c r="P58" s="488"/>
      <c r="Q58" s="488"/>
      <c r="R58" s="488"/>
      <c r="S58" s="488"/>
      <c r="T58" s="13"/>
      <c r="U58" s="13"/>
      <c r="V58" s="13"/>
      <c r="W58" s="13"/>
      <c r="X58" s="13"/>
      <c r="Y58" s="13"/>
      <c r="Z58" s="13"/>
      <c r="AA58" s="13"/>
      <c r="AB58" s="13"/>
      <c r="AC58" s="13"/>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row>
    <row r="59" spans="1:112" ht="14.1" customHeight="1" x14ac:dyDescent="0.2">
      <c r="A59" s="20"/>
      <c r="B59" s="20"/>
      <c r="C59" s="27"/>
      <c r="D59" s="27"/>
      <c r="E59" s="27"/>
      <c r="F59" s="22"/>
      <c r="G59" s="28"/>
      <c r="H59" s="22"/>
      <c r="I59" s="29"/>
      <c r="J59" s="29"/>
      <c r="K59" s="30"/>
      <c r="L59" s="30"/>
      <c r="M59" s="31"/>
      <c r="N59" s="20"/>
      <c r="O59" s="20"/>
      <c r="P59" s="20"/>
      <c r="Q59" s="20"/>
      <c r="R59" s="20"/>
      <c r="S59" s="20"/>
      <c r="T59" s="13"/>
      <c r="U59" s="13"/>
      <c r="V59" s="13"/>
      <c r="W59" s="13"/>
      <c r="X59" s="13"/>
      <c r="Y59" s="13"/>
      <c r="Z59" s="13"/>
      <c r="AA59" s="13"/>
      <c r="AB59" s="13"/>
      <c r="AC59" s="13"/>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row>
    <row r="60" spans="1:112" ht="14.1" customHeight="1" x14ac:dyDescent="0.2">
      <c r="A60" s="488" t="s">
        <v>289</v>
      </c>
      <c r="B60" s="488"/>
      <c r="C60" s="488"/>
      <c r="D60" s="488"/>
      <c r="E60" s="488"/>
      <c r="F60" s="488"/>
      <c r="G60" s="488"/>
      <c r="H60" s="488"/>
      <c r="I60" s="488"/>
      <c r="J60" s="488"/>
      <c r="K60" s="488"/>
      <c r="L60" s="488"/>
      <c r="M60" s="488"/>
      <c r="N60" s="488"/>
      <c r="O60" s="488"/>
      <c r="P60" s="488"/>
      <c r="Q60" s="488"/>
      <c r="R60" s="488"/>
      <c r="S60" s="488"/>
      <c r="T60" s="246"/>
      <c r="U60" s="13"/>
      <c r="V60" s="13"/>
      <c r="W60" s="13"/>
      <c r="X60" s="13"/>
      <c r="Y60" s="13"/>
      <c r="Z60" s="13"/>
      <c r="AA60" s="13"/>
      <c r="AB60" s="13"/>
      <c r="AC60" s="13"/>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row>
    <row r="61" spans="1:112" ht="14.1" customHeight="1" x14ac:dyDescent="0.2">
      <c r="A61" s="488"/>
      <c r="B61" s="488"/>
      <c r="C61" s="488"/>
      <c r="D61" s="488"/>
      <c r="E61" s="488"/>
      <c r="F61" s="488"/>
      <c r="G61" s="488"/>
      <c r="H61" s="488"/>
      <c r="I61" s="488"/>
      <c r="J61" s="488"/>
      <c r="K61" s="488"/>
      <c r="L61" s="488"/>
      <c r="M61" s="488"/>
      <c r="N61" s="488"/>
      <c r="O61" s="488"/>
      <c r="P61" s="488"/>
      <c r="Q61" s="488"/>
      <c r="R61" s="488"/>
      <c r="S61" s="488"/>
      <c r="T61" s="246"/>
      <c r="U61" s="13"/>
      <c r="V61" s="13"/>
      <c r="W61" s="13"/>
      <c r="X61" s="13"/>
      <c r="Y61" s="13"/>
      <c r="Z61" s="13"/>
      <c r="AA61" s="13"/>
      <c r="AB61" s="13"/>
      <c r="AC61" s="13"/>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row>
    <row r="62" spans="1:112" ht="14.1" customHeight="1" x14ac:dyDescent="0.2">
      <c r="A62" s="488"/>
      <c r="B62" s="488"/>
      <c r="C62" s="488"/>
      <c r="D62" s="488"/>
      <c r="E62" s="488"/>
      <c r="F62" s="488"/>
      <c r="G62" s="488"/>
      <c r="H62" s="488"/>
      <c r="I62" s="488"/>
      <c r="J62" s="488"/>
      <c r="K62" s="488"/>
      <c r="L62" s="488"/>
      <c r="M62" s="488"/>
      <c r="N62" s="488"/>
      <c r="O62" s="488"/>
      <c r="P62" s="488"/>
      <c r="Q62" s="488"/>
      <c r="R62" s="488"/>
      <c r="S62" s="488"/>
      <c r="T62" s="246"/>
      <c r="U62" s="13"/>
      <c r="V62" s="13"/>
      <c r="W62" s="13"/>
      <c r="X62" s="13"/>
      <c r="Y62" s="13"/>
      <c r="Z62" s="13"/>
      <c r="AA62" s="13"/>
      <c r="AB62" s="13"/>
      <c r="AC62" s="13"/>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row>
    <row r="63" spans="1:112" ht="14.1" customHeight="1" x14ac:dyDescent="0.2">
      <c r="A63" s="488"/>
      <c r="B63" s="488"/>
      <c r="C63" s="488"/>
      <c r="D63" s="488"/>
      <c r="E63" s="488"/>
      <c r="F63" s="488"/>
      <c r="G63" s="488"/>
      <c r="H63" s="488"/>
      <c r="I63" s="488"/>
      <c r="J63" s="488"/>
      <c r="K63" s="488"/>
      <c r="L63" s="488"/>
      <c r="M63" s="488"/>
      <c r="N63" s="488"/>
      <c r="O63" s="488"/>
      <c r="P63" s="488"/>
      <c r="Q63" s="488"/>
      <c r="R63" s="488"/>
      <c r="S63" s="488"/>
      <c r="T63" s="246"/>
      <c r="U63" s="13"/>
      <c r="V63" s="13"/>
      <c r="W63" s="13"/>
      <c r="X63" s="13"/>
      <c r="Y63" s="13"/>
      <c r="Z63" s="13"/>
      <c r="AA63" s="13"/>
      <c r="AB63" s="13"/>
      <c r="AC63" s="13"/>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row>
    <row r="64" spans="1:112" ht="12.75" customHeight="1" x14ac:dyDescent="0.2">
      <c r="A64" s="488"/>
      <c r="B64" s="488"/>
      <c r="C64" s="488"/>
      <c r="D64" s="488"/>
      <c r="E64" s="488"/>
      <c r="F64" s="488"/>
      <c r="G64" s="488"/>
      <c r="H64" s="488"/>
      <c r="I64" s="488"/>
      <c r="J64" s="488"/>
      <c r="K64" s="488"/>
      <c r="L64" s="488"/>
      <c r="M64" s="488"/>
      <c r="N64" s="488"/>
      <c r="O64" s="488"/>
      <c r="P64" s="488"/>
      <c r="Q64" s="488"/>
      <c r="R64" s="488"/>
      <c r="S64" s="488"/>
      <c r="T64" s="246"/>
      <c r="U64" s="13"/>
      <c r="V64" s="13"/>
      <c r="W64" s="13"/>
      <c r="X64" s="13"/>
      <c r="Y64" s="13"/>
      <c r="Z64" s="13"/>
      <c r="AA64" s="13"/>
      <c r="AB64" s="13"/>
      <c r="AC64" s="13"/>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row>
    <row r="65" spans="1:112" ht="14.1" customHeight="1" x14ac:dyDescent="0.2">
      <c r="A65" s="32" t="s">
        <v>199</v>
      </c>
      <c r="B65" s="20"/>
      <c r="C65" s="27"/>
      <c r="D65" s="27"/>
      <c r="E65" s="27"/>
      <c r="F65" s="22"/>
      <c r="G65" s="28"/>
      <c r="H65" s="22"/>
      <c r="I65" s="29"/>
      <c r="J65" s="29"/>
      <c r="K65" s="30"/>
      <c r="L65" s="30"/>
      <c r="M65" s="33"/>
      <c r="N65" s="20"/>
      <c r="O65" s="20"/>
      <c r="P65" s="20"/>
      <c r="Q65" s="20"/>
      <c r="R65" s="20"/>
      <c r="S65" s="20"/>
      <c r="T65" s="13"/>
      <c r="U65" s="13"/>
      <c r="V65" s="13"/>
      <c r="W65" s="13"/>
      <c r="X65" s="13"/>
      <c r="Y65" s="13"/>
      <c r="Z65" s="13"/>
      <c r="AA65" s="13"/>
      <c r="AB65" s="13"/>
      <c r="AC65" s="13"/>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row>
    <row r="66" spans="1:112" ht="14.1" customHeight="1" x14ac:dyDescent="0.2">
      <c r="A66" s="32"/>
      <c r="B66" s="20"/>
      <c r="C66" s="27"/>
      <c r="D66" s="27"/>
      <c r="E66" s="27"/>
      <c r="F66" s="22"/>
      <c r="G66" s="28"/>
      <c r="H66" s="22"/>
      <c r="I66" s="29"/>
      <c r="J66" s="29"/>
      <c r="K66" s="30"/>
      <c r="L66" s="30"/>
      <c r="M66" s="33"/>
      <c r="N66" s="20"/>
      <c r="O66" s="20"/>
      <c r="P66" s="20"/>
      <c r="Q66" s="20"/>
      <c r="R66" s="20"/>
      <c r="S66" s="20"/>
      <c r="T66" s="13"/>
      <c r="U66" s="13"/>
      <c r="V66" s="13"/>
      <c r="W66" s="13"/>
      <c r="X66" s="13"/>
      <c r="Y66" s="13"/>
      <c r="Z66" s="13"/>
      <c r="AA66" s="13"/>
      <c r="AB66" s="13"/>
      <c r="AC66" s="13"/>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row>
    <row r="67" spans="1:112" ht="14.1" customHeight="1" x14ac:dyDescent="0.2">
      <c r="A67" s="32"/>
      <c r="B67" s="20"/>
      <c r="C67" s="27"/>
      <c r="D67" s="27"/>
      <c r="E67" s="27"/>
      <c r="F67" s="22"/>
      <c r="G67" s="28"/>
      <c r="H67" s="22"/>
      <c r="I67" s="29"/>
      <c r="J67" s="29"/>
      <c r="K67" s="30"/>
      <c r="L67" s="30"/>
      <c r="M67" s="33"/>
      <c r="N67" s="20"/>
      <c r="O67" s="20"/>
      <c r="P67" s="20"/>
      <c r="Q67" s="20"/>
      <c r="R67" s="20"/>
      <c r="S67" s="20"/>
      <c r="T67" s="13"/>
      <c r="U67" s="13"/>
      <c r="V67" s="13"/>
      <c r="W67" s="13"/>
      <c r="X67" s="13"/>
      <c r="Y67" s="13"/>
      <c r="Z67" s="13"/>
      <c r="AA67" s="13"/>
      <c r="AB67" s="13"/>
      <c r="AC67" s="13"/>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row>
    <row r="68" spans="1:112" ht="14.1" customHeight="1" x14ac:dyDescent="0.2">
      <c r="A68" s="487" t="s">
        <v>328</v>
      </c>
      <c r="B68" s="487"/>
      <c r="C68" s="487"/>
      <c r="D68" s="487"/>
      <c r="E68" s="487"/>
      <c r="F68" s="487"/>
      <c r="G68" s="487"/>
      <c r="H68" s="487"/>
      <c r="I68" s="487"/>
      <c r="J68" s="487"/>
      <c r="K68" s="487"/>
      <c r="L68" s="487"/>
      <c r="M68" s="487"/>
      <c r="N68" s="487"/>
      <c r="O68" s="487"/>
      <c r="P68" s="487"/>
      <c r="Q68" s="487"/>
      <c r="R68" s="487"/>
      <c r="S68" s="487"/>
      <c r="T68" s="13"/>
      <c r="U68" s="13"/>
      <c r="V68" s="13"/>
      <c r="W68" s="13"/>
      <c r="X68" s="13"/>
      <c r="Y68" s="13"/>
      <c r="Z68" s="13"/>
      <c r="AA68" s="13"/>
      <c r="AB68" s="13"/>
      <c r="AC68" s="13"/>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row>
    <row r="69" spans="1:112" ht="14.1" customHeight="1" x14ac:dyDescent="0.2">
      <c r="A69" s="487"/>
      <c r="B69" s="487"/>
      <c r="C69" s="487"/>
      <c r="D69" s="487"/>
      <c r="E69" s="487"/>
      <c r="F69" s="487"/>
      <c r="G69" s="487"/>
      <c r="H69" s="487"/>
      <c r="I69" s="487"/>
      <c r="J69" s="487"/>
      <c r="K69" s="487"/>
      <c r="L69" s="487"/>
      <c r="M69" s="487"/>
      <c r="N69" s="487"/>
      <c r="O69" s="487"/>
      <c r="P69" s="487"/>
      <c r="Q69" s="487"/>
      <c r="R69" s="487"/>
      <c r="S69" s="487"/>
      <c r="T69" s="13"/>
      <c r="U69" s="13"/>
      <c r="V69" s="13"/>
      <c r="W69" s="13"/>
      <c r="X69" s="13"/>
      <c r="Y69" s="13"/>
      <c r="Z69" s="13"/>
      <c r="AA69" s="13"/>
      <c r="AB69" s="13"/>
      <c r="AC69" s="13"/>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row>
    <row r="70" spans="1:112" ht="14.1" customHeight="1" x14ac:dyDescent="0.25">
      <c r="A70"/>
      <c r="B70"/>
      <c r="C70"/>
      <c r="D70"/>
      <c r="E70"/>
      <c r="F70"/>
      <c r="G70"/>
      <c r="H70"/>
      <c r="I70"/>
      <c r="J70"/>
      <c r="K70"/>
      <c r="L70"/>
      <c r="M70"/>
      <c r="N70"/>
      <c r="O70"/>
      <c r="P70"/>
      <c r="Q70"/>
      <c r="R70"/>
      <c r="S70"/>
      <c r="T70" s="13"/>
      <c r="U70" s="13"/>
      <c r="V70" s="13"/>
      <c r="W70" s="13"/>
      <c r="X70" s="13"/>
      <c r="Y70" s="13"/>
      <c r="Z70" s="13"/>
      <c r="AA70" s="13"/>
      <c r="AB70" s="13"/>
      <c r="AC70" s="13"/>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row>
    <row r="71" spans="1:112" ht="145.35" customHeight="1" x14ac:dyDescent="0.2">
      <c r="A71" s="488" t="s">
        <v>329</v>
      </c>
      <c r="B71" s="488"/>
      <c r="C71" s="488"/>
      <c r="D71" s="488"/>
      <c r="E71" s="488"/>
      <c r="F71" s="488"/>
      <c r="G71" s="488"/>
      <c r="H71" s="488"/>
      <c r="I71" s="488"/>
      <c r="J71" s="488"/>
      <c r="K71" s="488"/>
      <c r="L71" s="488"/>
      <c r="M71" s="488"/>
      <c r="N71" s="488"/>
      <c r="O71" s="488"/>
      <c r="P71" s="488"/>
      <c r="Q71" s="488"/>
      <c r="R71" s="488"/>
      <c r="S71" s="488"/>
      <c r="T71" s="13"/>
      <c r="U71" s="13"/>
      <c r="V71" s="13"/>
      <c r="W71" s="13"/>
      <c r="X71" s="13"/>
      <c r="Y71" s="13"/>
      <c r="Z71" s="13"/>
      <c r="AA71" s="13"/>
      <c r="AB71" s="13"/>
      <c r="AC71" s="13"/>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row>
    <row r="72" spans="1:112" ht="14.1" customHeight="1" x14ac:dyDescent="0.2">
      <c r="A72" s="34"/>
      <c r="B72" s="20"/>
      <c r="C72" s="27"/>
      <c r="D72" s="27"/>
      <c r="E72" s="27"/>
      <c r="F72" s="22"/>
      <c r="G72" s="28"/>
      <c r="H72" s="22"/>
      <c r="I72" s="29"/>
      <c r="J72" s="29"/>
      <c r="K72" s="30"/>
      <c r="L72" s="30"/>
      <c r="M72" s="33"/>
      <c r="N72" s="20"/>
      <c r="O72" s="20"/>
      <c r="P72" s="20"/>
      <c r="Q72" s="20"/>
      <c r="R72" s="20"/>
      <c r="S72" s="20"/>
      <c r="T72" s="13"/>
      <c r="U72" s="13"/>
      <c r="V72" s="13"/>
      <c r="W72" s="13"/>
      <c r="X72" s="13"/>
      <c r="Y72" s="13"/>
      <c r="Z72" s="13"/>
      <c r="AA72" s="13"/>
      <c r="AB72" s="13"/>
      <c r="AC72" s="13"/>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row>
    <row r="73" spans="1:112" ht="14.1" customHeight="1" x14ac:dyDescent="0.2">
      <c r="A73" s="563" t="s">
        <v>254</v>
      </c>
      <c r="B73" s="563"/>
      <c r="C73" s="563"/>
      <c r="D73" s="563"/>
      <c r="E73" s="563"/>
      <c r="F73" s="563"/>
      <c r="G73" s="563"/>
      <c r="H73" s="563"/>
      <c r="I73" s="563"/>
      <c r="J73" s="563"/>
      <c r="K73" s="563"/>
      <c r="L73" s="563"/>
      <c r="M73" s="563"/>
      <c r="N73" s="563"/>
      <c r="O73" s="563"/>
      <c r="P73" s="563"/>
      <c r="Q73" s="563"/>
      <c r="R73" s="563"/>
      <c r="S73" s="563"/>
      <c r="T73" s="247"/>
      <c r="U73" s="13"/>
      <c r="V73" s="13"/>
      <c r="W73" s="13"/>
      <c r="X73" s="13"/>
      <c r="Y73" s="13"/>
      <c r="Z73" s="13"/>
      <c r="AA73" s="13"/>
      <c r="AB73" s="13"/>
      <c r="AC73" s="13"/>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row>
    <row r="74" spans="1:112" ht="14.1" customHeight="1" x14ac:dyDescent="0.2">
      <c r="A74" s="563"/>
      <c r="B74" s="563"/>
      <c r="C74" s="563"/>
      <c r="D74" s="563"/>
      <c r="E74" s="563"/>
      <c r="F74" s="563"/>
      <c r="G74" s="563"/>
      <c r="H74" s="563"/>
      <c r="I74" s="563"/>
      <c r="J74" s="563"/>
      <c r="K74" s="563"/>
      <c r="L74" s="563"/>
      <c r="M74" s="563"/>
      <c r="N74" s="563"/>
      <c r="O74" s="563"/>
      <c r="P74" s="563"/>
      <c r="Q74" s="563"/>
      <c r="R74" s="563"/>
      <c r="S74" s="563"/>
      <c r="T74" s="247"/>
      <c r="U74" s="13"/>
      <c r="V74" s="13"/>
      <c r="W74" s="13"/>
      <c r="X74" s="13"/>
      <c r="Y74" s="13"/>
      <c r="Z74" s="13"/>
      <c r="AA74" s="13"/>
      <c r="AB74" s="13"/>
      <c r="AC74" s="13"/>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row>
    <row r="75" spans="1:112" ht="12.75" customHeight="1" x14ac:dyDescent="0.2">
      <c r="A75" s="34"/>
      <c r="B75" s="20"/>
      <c r="C75" s="27"/>
      <c r="D75" s="27"/>
      <c r="E75" s="27"/>
      <c r="F75" s="22"/>
      <c r="G75" s="28"/>
      <c r="H75" s="22"/>
      <c r="I75" s="29"/>
      <c r="J75" s="29"/>
      <c r="K75" s="30"/>
      <c r="L75" s="30"/>
      <c r="M75" s="33"/>
      <c r="N75" s="20"/>
      <c r="O75" s="20"/>
      <c r="P75" s="20"/>
      <c r="Q75" s="20"/>
      <c r="R75" s="20"/>
      <c r="S75" s="20"/>
      <c r="T75" s="13"/>
      <c r="U75" s="13"/>
      <c r="V75" s="13"/>
      <c r="W75" s="13"/>
      <c r="X75" s="13"/>
      <c r="Y75" s="13"/>
      <c r="Z75" s="13"/>
      <c r="AA75" s="13"/>
      <c r="AB75" s="13"/>
      <c r="AC75" s="13"/>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row>
    <row r="76" spans="1:112" ht="15" customHeight="1" x14ac:dyDescent="0.3">
      <c r="A76" s="34"/>
      <c r="B76" s="20"/>
      <c r="C76" s="27"/>
      <c r="D76" s="27"/>
      <c r="E76" s="27"/>
      <c r="F76" s="22"/>
      <c r="G76" s="28"/>
      <c r="H76" s="22"/>
      <c r="I76" s="29"/>
      <c r="J76" s="29"/>
      <c r="K76" s="30"/>
      <c r="L76" s="30"/>
      <c r="M76" s="33"/>
      <c r="N76" s="20"/>
      <c r="O76" s="20"/>
      <c r="P76" s="20"/>
      <c r="Q76" s="20"/>
      <c r="R76" s="20"/>
      <c r="S76" s="20"/>
      <c r="T76" s="13"/>
      <c r="U76" s="235"/>
      <c r="V76" s="235"/>
      <c r="W76" s="235"/>
      <c r="X76" s="235"/>
      <c r="Y76" s="235"/>
      <c r="Z76" s="13"/>
      <c r="AA76" s="13"/>
      <c r="AB76" s="13"/>
      <c r="AC76" s="13"/>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row>
    <row r="77" spans="1:112" ht="15" customHeight="1" x14ac:dyDescent="0.3">
      <c r="A77" s="34"/>
      <c r="B77" s="20"/>
      <c r="C77" s="27"/>
      <c r="D77" s="27"/>
      <c r="E77" s="27"/>
      <c r="F77" s="22"/>
      <c r="G77" s="28"/>
      <c r="H77" s="22"/>
      <c r="I77" s="29"/>
      <c r="J77" s="29"/>
      <c r="K77" s="30"/>
      <c r="L77" s="30"/>
      <c r="M77" s="33"/>
      <c r="N77" s="20"/>
      <c r="O77" s="20"/>
      <c r="P77" s="20"/>
      <c r="Q77" s="20"/>
      <c r="R77" s="20"/>
      <c r="S77" s="20"/>
      <c r="T77" s="13"/>
      <c r="U77" s="235"/>
      <c r="V77" s="235"/>
      <c r="W77" s="235"/>
      <c r="X77" s="235"/>
      <c r="Y77" s="235"/>
      <c r="Z77" s="13"/>
      <c r="AA77" s="13"/>
      <c r="AB77" s="13"/>
      <c r="AC77" s="13"/>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row>
    <row r="78" spans="1:112" ht="15" customHeight="1" x14ac:dyDescent="0.3">
      <c r="A78" s="34"/>
      <c r="B78" s="20"/>
      <c r="C78" s="27"/>
      <c r="D78" s="27"/>
      <c r="E78" s="27"/>
      <c r="F78" s="22"/>
      <c r="G78" s="28"/>
      <c r="H78" s="22"/>
      <c r="I78" s="29"/>
      <c r="J78" s="29"/>
      <c r="K78" s="30"/>
      <c r="L78" s="30"/>
      <c r="M78" s="33"/>
      <c r="N78" s="20"/>
      <c r="O78" s="20"/>
      <c r="P78" s="20"/>
      <c r="Q78" s="20"/>
      <c r="R78" s="20"/>
      <c r="S78" s="20"/>
      <c r="T78" s="13"/>
      <c r="U78" s="235"/>
      <c r="V78" s="235"/>
      <c r="W78" s="235"/>
      <c r="X78" s="235"/>
      <c r="Y78" s="235"/>
      <c r="Z78" s="13"/>
      <c r="AA78" s="13"/>
      <c r="AB78" s="13"/>
      <c r="AC78" s="13"/>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row>
    <row r="79" spans="1:112" ht="15" customHeight="1" x14ac:dyDescent="0.3">
      <c r="A79" s="34"/>
      <c r="B79" s="20"/>
      <c r="C79" s="27"/>
      <c r="D79" s="27"/>
      <c r="E79" s="27"/>
      <c r="F79" s="22"/>
      <c r="G79" s="28"/>
      <c r="H79" s="22"/>
      <c r="I79" s="29"/>
      <c r="J79" s="29"/>
      <c r="K79" s="30"/>
      <c r="L79" s="30"/>
      <c r="M79" s="33"/>
      <c r="N79" s="20"/>
      <c r="O79" s="20"/>
      <c r="P79" s="20"/>
      <c r="Q79" s="20"/>
      <c r="R79" s="20"/>
      <c r="S79" s="20"/>
      <c r="T79" s="13"/>
      <c r="U79" s="235"/>
      <c r="V79" s="235"/>
      <c r="W79" s="235"/>
      <c r="X79" s="235"/>
      <c r="Y79" s="235"/>
      <c r="Z79" s="13"/>
      <c r="AA79" s="13"/>
      <c r="AB79" s="13"/>
      <c r="AC79" s="13"/>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row>
    <row r="80" spans="1:112" ht="15" customHeight="1" x14ac:dyDescent="0.3">
      <c r="A80" s="11"/>
      <c r="B80" s="20"/>
      <c r="C80" s="27"/>
      <c r="D80" s="27"/>
      <c r="E80" s="27"/>
      <c r="F80" s="22"/>
      <c r="G80" s="28"/>
      <c r="H80" s="22"/>
      <c r="I80" s="29"/>
      <c r="J80" s="29"/>
      <c r="K80" s="30"/>
      <c r="L80" s="30"/>
      <c r="M80" s="33"/>
      <c r="N80" s="20"/>
      <c r="O80" s="20"/>
      <c r="P80" s="20"/>
      <c r="Q80" s="20"/>
      <c r="R80" s="20"/>
      <c r="S80" s="20"/>
      <c r="T80" s="13"/>
      <c r="U80" s="235"/>
      <c r="V80" s="235"/>
      <c r="W80" s="235"/>
      <c r="X80" s="235"/>
      <c r="Y80" s="235"/>
      <c r="Z80" s="13"/>
      <c r="AA80" s="13"/>
      <c r="AB80" s="13"/>
      <c r="AC80" s="13"/>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row>
    <row r="81" spans="1:112" ht="15" customHeight="1" x14ac:dyDescent="0.3">
      <c r="A81" s="34"/>
      <c r="B81" s="20"/>
      <c r="C81" s="27"/>
      <c r="D81" s="27"/>
      <c r="E81" s="27"/>
      <c r="F81" s="22"/>
      <c r="G81" s="28"/>
      <c r="H81" s="22"/>
      <c r="I81" s="29"/>
      <c r="J81" s="29"/>
      <c r="K81" s="30"/>
      <c r="L81" s="30"/>
      <c r="M81" s="33"/>
      <c r="N81" s="20"/>
      <c r="O81" s="20"/>
      <c r="P81" s="20"/>
      <c r="Q81" s="20"/>
      <c r="R81" s="20"/>
      <c r="S81" s="20"/>
      <c r="T81" s="13"/>
      <c r="U81" s="235"/>
      <c r="V81" s="235"/>
      <c r="W81" s="235"/>
      <c r="X81" s="235"/>
      <c r="Y81" s="235"/>
      <c r="Z81" s="13"/>
      <c r="AA81" s="13"/>
      <c r="AB81" s="13"/>
      <c r="AC81" s="13"/>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row>
    <row r="82" spans="1:112" ht="15" customHeight="1" x14ac:dyDescent="0.3">
      <c r="A82" s="34"/>
      <c r="B82" s="20"/>
      <c r="C82" s="27"/>
      <c r="D82" s="27"/>
      <c r="E82" s="27"/>
      <c r="F82" s="22"/>
      <c r="G82" s="28"/>
      <c r="H82" s="22"/>
      <c r="I82" s="29"/>
      <c r="J82" s="29"/>
      <c r="K82" s="30"/>
      <c r="L82" s="30"/>
      <c r="M82" s="33"/>
      <c r="N82" s="20"/>
      <c r="O82" s="20"/>
      <c r="P82" s="20"/>
      <c r="Q82" s="20"/>
      <c r="R82" s="20"/>
      <c r="S82" s="20"/>
      <c r="T82" s="13"/>
      <c r="U82" s="235"/>
      <c r="V82" s="235"/>
      <c r="W82" s="235"/>
      <c r="X82" s="235"/>
      <c r="Y82" s="235"/>
      <c r="Z82" s="13"/>
      <c r="AA82" s="13"/>
      <c r="AB82" s="13"/>
      <c r="AC82" s="13"/>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row>
    <row r="83" spans="1:112" ht="15" customHeight="1" x14ac:dyDescent="0.3">
      <c r="A83" s="34"/>
      <c r="B83" s="20"/>
      <c r="C83" s="27"/>
      <c r="D83" s="27"/>
      <c r="E83" s="27"/>
      <c r="F83" s="22"/>
      <c r="G83" s="28"/>
      <c r="H83" s="22"/>
      <c r="I83" s="29"/>
      <c r="J83" s="29"/>
      <c r="K83" s="30"/>
      <c r="L83" s="30"/>
      <c r="M83" s="33"/>
      <c r="N83" s="20"/>
      <c r="O83" s="20"/>
      <c r="P83" s="20"/>
      <c r="Q83" s="20"/>
      <c r="R83" s="20"/>
      <c r="S83" s="20"/>
      <c r="T83" s="13"/>
      <c r="U83" s="235"/>
      <c r="V83" s="235"/>
      <c r="W83" s="235"/>
      <c r="X83" s="235"/>
      <c r="Y83" s="235"/>
      <c r="Z83" s="13"/>
      <c r="AA83" s="13"/>
      <c r="AB83" s="13"/>
      <c r="AC83" s="13"/>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row>
    <row r="84" spans="1:112" ht="15" customHeight="1" x14ac:dyDescent="0.3">
      <c r="A84" s="11"/>
      <c r="B84" s="20"/>
      <c r="C84" s="27"/>
      <c r="D84" s="27"/>
      <c r="E84" s="27"/>
      <c r="F84" s="22"/>
      <c r="G84" s="28"/>
      <c r="H84" s="22"/>
      <c r="I84" s="29"/>
      <c r="J84" s="29"/>
      <c r="K84" s="30"/>
      <c r="L84" s="30"/>
      <c r="M84" s="33"/>
      <c r="N84" s="20"/>
      <c r="O84" s="20"/>
      <c r="P84" s="20"/>
      <c r="Q84" s="20"/>
      <c r="R84" s="20"/>
      <c r="S84" s="20"/>
      <c r="T84" s="13"/>
      <c r="U84" s="235"/>
      <c r="V84" s="235"/>
      <c r="W84" s="235"/>
      <c r="X84" s="235"/>
      <c r="Y84" s="235"/>
      <c r="Z84" s="13"/>
      <c r="AA84" s="13"/>
      <c r="AB84" s="13"/>
      <c r="AC84" s="13"/>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row>
    <row r="85" spans="1:112" ht="15" customHeight="1" x14ac:dyDescent="0.3">
      <c r="A85" s="34"/>
      <c r="B85" s="20"/>
      <c r="C85" s="27"/>
      <c r="D85" s="27"/>
      <c r="E85" s="27"/>
      <c r="F85" s="22"/>
      <c r="G85" s="28"/>
      <c r="H85" s="22"/>
      <c r="I85" s="29"/>
      <c r="J85" s="29"/>
      <c r="K85" s="30"/>
      <c r="L85" s="30"/>
      <c r="M85" s="33"/>
      <c r="N85" s="20"/>
      <c r="O85" s="20"/>
      <c r="P85" s="20"/>
      <c r="Q85" s="20"/>
      <c r="R85" s="20"/>
      <c r="S85" s="20"/>
      <c r="T85" s="13"/>
      <c r="U85" s="235"/>
      <c r="V85" s="235"/>
      <c r="W85" s="235"/>
      <c r="X85" s="235"/>
      <c r="Y85" s="235"/>
      <c r="Z85" s="13"/>
      <c r="AA85" s="13"/>
      <c r="AB85" s="13"/>
      <c r="AC85" s="13"/>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row>
    <row r="86" spans="1:112" ht="15" customHeight="1" x14ac:dyDescent="0.3">
      <c r="A86" s="34"/>
      <c r="B86" s="20"/>
      <c r="C86" s="27"/>
      <c r="D86" s="27"/>
      <c r="E86" s="27"/>
      <c r="F86" s="22"/>
      <c r="G86" s="28"/>
      <c r="H86" s="22"/>
      <c r="I86" s="29"/>
      <c r="J86" s="29"/>
      <c r="K86" s="30"/>
      <c r="L86" s="30"/>
      <c r="M86" s="33"/>
      <c r="N86" s="20"/>
      <c r="O86" s="20"/>
      <c r="P86" s="20"/>
      <c r="Q86" s="20"/>
      <c r="R86" s="20"/>
      <c r="S86" s="20"/>
      <c r="T86" s="13"/>
      <c r="U86" s="235"/>
      <c r="V86" s="235"/>
      <c r="W86" s="235"/>
      <c r="X86" s="235"/>
      <c r="Y86" s="235"/>
      <c r="Z86" s="13"/>
      <c r="AA86" s="13"/>
      <c r="AB86" s="13"/>
      <c r="AC86" s="13"/>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row>
    <row r="87" spans="1:112" ht="15" customHeight="1" x14ac:dyDescent="0.3">
      <c r="A87" s="34"/>
      <c r="B87" s="20"/>
      <c r="C87" s="27"/>
      <c r="D87" s="27"/>
      <c r="E87" s="27"/>
      <c r="F87" s="22"/>
      <c r="G87" s="28"/>
      <c r="H87" s="22"/>
      <c r="I87" s="29"/>
      <c r="J87" s="29"/>
      <c r="K87" s="30"/>
      <c r="L87" s="30"/>
      <c r="M87" s="33"/>
      <c r="N87" s="20"/>
      <c r="O87" s="20"/>
      <c r="P87" s="20"/>
      <c r="Q87" s="20"/>
      <c r="R87" s="20"/>
      <c r="S87" s="20"/>
      <c r="T87" s="13"/>
      <c r="U87" s="235"/>
      <c r="V87" s="235"/>
      <c r="W87" s="235"/>
      <c r="X87" s="235"/>
      <c r="Y87" s="235"/>
      <c r="Z87" s="13"/>
      <c r="AA87" s="13"/>
      <c r="AB87" s="13"/>
      <c r="AC87" s="13"/>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row>
    <row r="88" spans="1:112" ht="15" customHeight="1" x14ac:dyDescent="0.3">
      <c r="A88" s="34"/>
      <c r="B88" s="20"/>
      <c r="C88" s="27"/>
      <c r="D88" s="27"/>
      <c r="E88" s="27"/>
      <c r="F88" s="22"/>
      <c r="G88" s="28"/>
      <c r="H88" s="22"/>
      <c r="I88" s="29"/>
      <c r="J88" s="29"/>
      <c r="K88" s="30"/>
      <c r="L88" s="30"/>
      <c r="M88" s="33"/>
      <c r="N88" s="20"/>
      <c r="O88" s="20"/>
      <c r="P88" s="20"/>
      <c r="Q88" s="20"/>
      <c r="R88" s="20"/>
      <c r="S88" s="20"/>
      <c r="T88" s="13"/>
      <c r="U88" s="235"/>
      <c r="V88" s="235"/>
      <c r="W88" s="235"/>
      <c r="X88" s="235"/>
      <c r="Y88" s="235"/>
      <c r="Z88" s="13"/>
      <c r="AA88" s="13"/>
      <c r="AB88" s="13"/>
      <c r="AC88" s="13"/>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row>
    <row r="89" spans="1:112" ht="15" customHeight="1" x14ac:dyDescent="0.3">
      <c r="A89" s="34"/>
      <c r="B89" s="20"/>
      <c r="C89" s="27"/>
      <c r="D89" s="27"/>
      <c r="E89" s="27"/>
      <c r="F89" s="22"/>
      <c r="G89" s="28"/>
      <c r="H89" s="22"/>
      <c r="I89" s="29"/>
      <c r="J89" s="29"/>
      <c r="K89" s="30"/>
      <c r="L89" s="30"/>
      <c r="M89" s="33"/>
      <c r="N89" s="20"/>
      <c r="O89" s="20"/>
      <c r="P89" s="20"/>
      <c r="Q89" s="20"/>
      <c r="R89" s="20"/>
      <c r="S89" s="20"/>
      <c r="T89" s="13"/>
      <c r="U89" s="235"/>
      <c r="V89" s="235"/>
      <c r="W89" s="235"/>
      <c r="X89" s="235"/>
      <c r="Y89" s="235"/>
      <c r="Z89" s="13"/>
      <c r="AA89" s="13"/>
      <c r="AB89" s="13"/>
      <c r="AC89" s="13"/>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row>
    <row r="90" spans="1:112" ht="15" customHeight="1" x14ac:dyDescent="0.3">
      <c r="A90" s="11"/>
      <c r="B90" s="20"/>
      <c r="C90" s="27"/>
      <c r="D90" s="27"/>
      <c r="E90" s="27"/>
      <c r="F90" s="22"/>
      <c r="G90" s="28"/>
      <c r="H90" s="22"/>
      <c r="I90" s="29"/>
      <c r="J90" s="29"/>
      <c r="K90" s="30"/>
      <c r="L90" s="30"/>
      <c r="M90" s="33"/>
      <c r="N90" s="20"/>
      <c r="O90" s="20"/>
      <c r="P90" s="20"/>
      <c r="Q90" s="20"/>
      <c r="R90" s="20"/>
      <c r="S90" s="20"/>
      <c r="T90" s="13"/>
      <c r="U90" s="235"/>
      <c r="V90" s="235"/>
      <c r="W90" s="235"/>
      <c r="X90" s="235"/>
      <c r="Y90" s="235"/>
      <c r="Z90" s="13"/>
      <c r="AA90" s="13"/>
      <c r="AB90" s="13"/>
      <c r="AC90" s="13"/>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row>
    <row r="91" spans="1:112" ht="15" customHeight="1" x14ac:dyDescent="0.3">
      <c r="A91" s="34"/>
      <c r="B91" s="20"/>
      <c r="C91" s="27"/>
      <c r="D91" s="27"/>
      <c r="E91" s="27"/>
      <c r="F91" s="22"/>
      <c r="G91" s="28"/>
      <c r="H91" s="22"/>
      <c r="I91" s="29"/>
      <c r="J91" s="29"/>
      <c r="K91" s="30"/>
      <c r="L91" s="30"/>
      <c r="M91" s="33"/>
      <c r="N91" s="20"/>
      <c r="O91" s="20"/>
      <c r="P91" s="20"/>
      <c r="Q91" s="20"/>
      <c r="R91" s="20"/>
      <c r="S91" s="20"/>
      <c r="T91" s="13"/>
      <c r="U91" s="235"/>
      <c r="V91" s="235"/>
      <c r="W91" s="235"/>
      <c r="X91" s="235"/>
      <c r="Y91" s="235"/>
      <c r="Z91" s="13"/>
      <c r="AA91" s="13"/>
      <c r="AB91" s="13"/>
      <c r="AC91" s="13"/>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row>
    <row r="92" spans="1:112" ht="15" customHeight="1" x14ac:dyDescent="0.3">
      <c r="A92" s="34"/>
      <c r="B92" s="20"/>
      <c r="C92" s="27"/>
      <c r="D92" s="27"/>
      <c r="E92" s="27"/>
      <c r="F92" s="22"/>
      <c r="G92" s="28"/>
      <c r="H92" s="22"/>
      <c r="I92" s="29"/>
      <c r="J92" s="29"/>
      <c r="K92" s="30"/>
      <c r="L92" s="30"/>
      <c r="M92" s="33"/>
      <c r="N92" s="20"/>
      <c r="O92" s="20"/>
      <c r="P92" s="20"/>
      <c r="Q92" s="20"/>
      <c r="R92" s="20"/>
      <c r="S92" s="20"/>
      <c r="T92" s="13"/>
      <c r="U92" s="235"/>
      <c r="V92" s="235"/>
      <c r="W92" s="235"/>
      <c r="X92" s="235"/>
      <c r="Y92" s="235"/>
      <c r="Z92" s="13"/>
      <c r="AA92" s="13"/>
      <c r="AB92" s="13"/>
      <c r="AC92" s="13"/>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row>
    <row r="93" spans="1:112" ht="15" customHeight="1" x14ac:dyDescent="0.3">
      <c r="A93" s="34"/>
      <c r="B93" s="20"/>
      <c r="C93" s="27"/>
      <c r="D93" s="27"/>
      <c r="E93" s="27"/>
      <c r="F93" s="22"/>
      <c r="G93" s="28"/>
      <c r="H93" s="22"/>
      <c r="I93" s="29"/>
      <c r="J93" s="29"/>
      <c r="K93" s="30"/>
      <c r="L93" s="30"/>
      <c r="M93" s="33"/>
      <c r="N93" s="20"/>
      <c r="O93" s="20"/>
      <c r="P93" s="20"/>
      <c r="Q93" s="20"/>
      <c r="R93" s="20"/>
      <c r="S93" s="20"/>
      <c r="T93" s="13"/>
      <c r="U93" s="235"/>
      <c r="V93" s="235"/>
      <c r="W93" s="235"/>
      <c r="X93" s="235"/>
      <c r="Y93" s="235"/>
      <c r="Z93" s="13"/>
      <c r="AA93" s="13"/>
      <c r="AB93" s="13"/>
      <c r="AC93" s="13"/>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row>
    <row r="94" spans="1:112" ht="15" customHeight="1" x14ac:dyDescent="0.3">
      <c r="A94" s="11"/>
      <c r="B94" s="20"/>
      <c r="C94" s="27"/>
      <c r="D94" s="27"/>
      <c r="E94" s="27"/>
      <c r="F94" s="22"/>
      <c r="G94" s="28"/>
      <c r="H94" s="22"/>
      <c r="I94" s="29"/>
      <c r="J94" s="29"/>
      <c r="K94" s="30"/>
      <c r="L94" s="30"/>
      <c r="M94" s="33"/>
      <c r="N94" s="20"/>
      <c r="O94" s="20"/>
      <c r="P94" s="20"/>
      <c r="Q94" s="20"/>
      <c r="R94" s="20"/>
      <c r="S94" s="20"/>
      <c r="T94" s="13"/>
      <c r="U94" s="235"/>
      <c r="V94" s="235"/>
      <c r="W94" s="235"/>
      <c r="X94" s="235"/>
      <c r="Y94" s="235"/>
      <c r="Z94" s="13"/>
      <c r="AA94" s="13"/>
      <c r="AB94" s="13"/>
      <c r="AC94" s="13"/>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row>
    <row r="95" spans="1:112" ht="15" customHeight="1" x14ac:dyDescent="0.3">
      <c r="A95" s="34"/>
      <c r="B95" s="20"/>
      <c r="C95" s="27"/>
      <c r="D95" s="27"/>
      <c r="E95" s="27"/>
      <c r="F95" s="22"/>
      <c r="G95" s="28"/>
      <c r="H95" s="22"/>
      <c r="I95" s="29"/>
      <c r="J95" s="29"/>
      <c r="K95" s="30"/>
      <c r="L95" s="30"/>
      <c r="M95" s="33"/>
      <c r="N95" s="20"/>
      <c r="O95" s="20"/>
      <c r="P95" s="20"/>
      <c r="Q95" s="20"/>
      <c r="R95" s="20"/>
      <c r="S95" s="20"/>
      <c r="T95" s="13"/>
      <c r="U95" s="235"/>
      <c r="V95" s="235"/>
      <c r="W95" s="235"/>
      <c r="X95" s="235"/>
      <c r="Y95" s="235"/>
      <c r="Z95" s="13"/>
      <c r="AA95" s="13"/>
      <c r="AB95" s="13"/>
      <c r="AC95" s="13"/>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row>
    <row r="96" spans="1:112" ht="15" customHeight="1" x14ac:dyDescent="0.3">
      <c r="A96" s="34"/>
      <c r="B96" s="20"/>
      <c r="C96" s="27"/>
      <c r="D96" s="27"/>
      <c r="E96" s="27"/>
      <c r="F96" s="22"/>
      <c r="G96" s="28"/>
      <c r="H96" s="22"/>
      <c r="I96" s="29"/>
      <c r="J96" s="29"/>
      <c r="K96" s="30"/>
      <c r="L96" s="30"/>
      <c r="M96" s="33"/>
      <c r="N96" s="20"/>
      <c r="O96" s="20"/>
      <c r="P96" s="20"/>
      <c r="Q96" s="20"/>
      <c r="R96" s="20"/>
      <c r="S96" s="20"/>
      <c r="T96" s="13"/>
      <c r="U96" s="235"/>
      <c r="V96" s="235"/>
      <c r="W96" s="235"/>
      <c r="X96" s="235"/>
      <c r="Y96" s="235"/>
      <c r="Z96" s="13"/>
      <c r="AA96" s="13"/>
      <c r="AB96" s="13"/>
      <c r="AC96" s="13"/>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row>
    <row r="97" spans="1:112" ht="15" customHeight="1" x14ac:dyDescent="0.3">
      <c r="A97" s="34"/>
      <c r="B97" s="20"/>
      <c r="C97" s="27"/>
      <c r="D97" s="27"/>
      <c r="E97" s="27"/>
      <c r="F97" s="22"/>
      <c r="G97" s="28"/>
      <c r="H97" s="22"/>
      <c r="I97" s="29"/>
      <c r="J97" s="29"/>
      <c r="K97" s="30"/>
      <c r="L97" s="30"/>
      <c r="M97" s="33"/>
      <c r="N97" s="20"/>
      <c r="O97" s="20"/>
      <c r="P97" s="20"/>
      <c r="Q97" s="20"/>
      <c r="R97" s="20"/>
      <c r="S97" s="20"/>
      <c r="T97" s="13"/>
      <c r="U97" s="235"/>
      <c r="V97" s="235"/>
      <c r="W97" s="235"/>
      <c r="X97" s="235"/>
      <c r="Y97" s="235"/>
      <c r="Z97" s="13"/>
      <c r="AA97" s="13"/>
      <c r="AB97" s="13"/>
      <c r="AC97" s="13"/>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row>
    <row r="98" spans="1:112" ht="15" customHeight="1" x14ac:dyDescent="0.3">
      <c r="A98" s="34"/>
      <c r="B98" s="20"/>
      <c r="C98" s="27"/>
      <c r="D98" s="27"/>
      <c r="E98" s="27"/>
      <c r="F98" s="22"/>
      <c r="G98" s="28"/>
      <c r="H98" s="22"/>
      <c r="I98" s="29"/>
      <c r="J98" s="29"/>
      <c r="K98" s="30"/>
      <c r="L98" s="30"/>
      <c r="M98" s="33"/>
      <c r="N98" s="20"/>
      <c r="O98" s="20"/>
      <c r="P98" s="20"/>
      <c r="Q98" s="20"/>
      <c r="R98" s="20"/>
      <c r="S98" s="20"/>
      <c r="T98" s="13"/>
      <c r="U98" s="235"/>
      <c r="V98" s="235"/>
      <c r="W98" s="235"/>
      <c r="X98" s="235"/>
      <c r="Y98" s="235"/>
      <c r="Z98" s="13"/>
      <c r="AA98" s="13"/>
      <c r="AB98" s="13"/>
      <c r="AC98" s="13"/>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row>
    <row r="99" spans="1:112" ht="15" customHeight="1" x14ac:dyDescent="0.3">
      <c r="A99" s="34"/>
      <c r="B99" s="20"/>
      <c r="C99" s="27"/>
      <c r="D99" s="27"/>
      <c r="E99" s="27"/>
      <c r="F99" s="22"/>
      <c r="G99" s="28"/>
      <c r="H99" s="22"/>
      <c r="I99" s="29"/>
      <c r="J99" s="29"/>
      <c r="K99" s="30"/>
      <c r="L99" s="30"/>
      <c r="M99" s="33"/>
      <c r="N99" s="20"/>
      <c r="O99" s="20"/>
      <c r="P99" s="20"/>
      <c r="Q99" s="20"/>
      <c r="R99" s="20"/>
      <c r="S99" s="20"/>
      <c r="T99" s="13"/>
      <c r="U99" s="235"/>
      <c r="V99" s="235"/>
      <c r="W99" s="235"/>
      <c r="X99" s="235"/>
      <c r="Y99" s="235"/>
      <c r="Z99" s="13"/>
      <c r="AA99" s="13"/>
      <c r="AB99" s="13"/>
      <c r="AC99" s="13"/>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row>
    <row r="100" spans="1:112" ht="15" customHeight="1" x14ac:dyDescent="0.3">
      <c r="A100" s="11"/>
      <c r="B100" s="20"/>
      <c r="C100" s="27"/>
      <c r="D100" s="27"/>
      <c r="E100" s="27"/>
      <c r="F100" s="22"/>
      <c r="G100" s="28"/>
      <c r="H100" s="22"/>
      <c r="I100" s="29"/>
      <c r="J100" s="29"/>
      <c r="K100" s="30"/>
      <c r="L100" s="30"/>
      <c r="M100" s="33"/>
      <c r="N100" s="20"/>
      <c r="O100" s="20"/>
      <c r="P100" s="20"/>
      <c r="Q100" s="20"/>
      <c r="R100" s="20"/>
      <c r="S100" s="20"/>
      <c r="T100" s="13"/>
      <c r="U100" s="235"/>
      <c r="V100" s="235"/>
      <c r="W100" s="235"/>
      <c r="X100" s="235"/>
      <c r="Y100" s="235"/>
      <c r="Z100" s="13"/>
      <c r="AA100" s="13"/>
      <c r="AB100" s="13"/>
      <c r="AC100" s="13"/>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row>
    <row r="101" spans="1:112" ht="15" customHeight="1" x14ac:dyDescent="0.3">
      <c r="A101" s="34"/>
      <c r="B101" s="20"/>
      <c r="C101" s="27"/>
      <c r="D101" s="27"/>
      <c r="E101" s="27"/>
      <c r="F101" s="22"/>
      <c r="G101" s="28"/>
      <c r="H101" s="22"/>
      <c r="I101" s="29"/>
      <c r="J101" s="29"/>
      <c r="K101" s="30"/>
      <c r="L101" s="30"/>
      <c r="M101" s="33"/>
      <c r="N101" s="20"/>
      <c r="O101" s="20"/>
      <c r="P101" s="20"/>
      <c r="Q101" s="20"/>
      <c r="R101" s="20"/>
      <c r="S101" s="20"/>
      <c r="T101" s="13"/>
      <c r="U101" s="235"/>
      <c r="V101" s="235"/>
      <c r="W101" s="235"/>
      <c r="X101" s="235"/>
      <c r="Y101" s="235"/>
      <c r="Z101" s="13"/>
      <c r="AA101" s="13"/>
      <c r="AB101" s="13"/>
      <c r="AC101" s="13"/>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row>
    <row r="102" spans="1:112" ht="15" customHeight="1" x14ac:dyDescent="0.3">
      <c r="A102" s="34"/>
      <c r="B102" s="20"/>
      <c r="C102" s="27"/>
      <c r="D102" s="27"/>
      <c r="E102" s="27"/>
      <c r="F102" s="22"/>
      <c r="G102" s="28"/>
      <c r="H102" s="22"/>
      <c r="I102" s="29"/>
      <c r="J102" s="29"/>
      <c r="K102" s="30"/>
      <c r="L102" s="30"/>
      <c r="M102" s="33"/>
      <c r="N102" s="20"/>
      <c r="O102" s="20"/>
      <c r="P102" s="20"/>
      <c r="Q102" s="20"/>
      <c r="R102" s="20"/>
      <c r="S102" s="20"/>
      <c r="T102" s="13"/>
      <c r="U102" s="235"/>
      <c r="V102" s="235"/>
      <c r="W102" s="235"/>
      <c r="X102" s="235"/>
      <c r="Y102" s="235"/>
      <c r="Z102" s="13"/>
      <c r="AA102" s="13"/>
      <c r="AB102" s="13"/>
      <c r="AC102" s="13"/>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row>
    <row r="103" spans="1:112" ht="15" customHeight="1" x14ac:dyDescent="0.3">
      <c r="A103" s="34"/>
      <c r="B103" s="11"/>
      <c r="C103" s="27"/>
      <c r="D103" s="27"/>
      <c r="E103" s="27"/>
      <c r="F103" s="22"/>
      <c r="G103" s="28"/>
      <c r="H103" s="22"/>
      <c r="I103" s="29"/>
      <c r="J103" s="29"/>
      <c r="K103" s="30"/>
      <c r="L103" s="30"/>
      <c r="M103" s="33"/>
      <c r="N103" s="20"/>
      <c r="O103" s="20"/>
      <c r="P103" s="20"/>
      <c r="Q103" s="20"/>
      <c r="R103" s="20"/>
      <c r="S103" s="20"/>
      <c r="T103" s="13"/>
      <c r="U103" s="235"/>
      <c r="V103" s="235"/>
      <c r="W103" s="235"/>
      <c r="X103" s="235"/>
      <c r="Y103" s="235"/>
      <c r="Z103" s="13"/>
      <c r="AA103" s="13"/>
      <c r="AB103" s="13"/>
      <c r="AC103" s="13"/>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row>
    <row r="104" spans="1:112" ht="15" customHeight="1" x14ac:dyDescent="0.3">
      <c r="A104" s="11"/>
      <c r="B104" s="11"/>
      <c r="C104" s="27"/>
      <c r="D104" s="27"/>
      <c r="E104" s="27"/>
      <c r="F104" s="22"/>
      <c r="G104" s="28"/>
      <c r="H104" s="22"/>
      <c r="I104" s="29"/>
      <c r="J104" s="29"/>
      <c r="K104" s="30"/>
      <c r="L104" s="30"/>
      <c r="M104" s="33"/>
      <c r="N104" s="20"/>
      <c r="O104" s="20"/>
      <c r="P104" s="20"/>
      <c r="Q104" s="20"/>
      <c r="R104" s="20"/>
      <c r="S104" s="20"/>
      <c r="T104" s="13"/>
      <c r="U104" s="235"/>
      <c r="V104" s="235"/>
      <c r="W104" s="235"/>
      <c r="X104" s="235"/>
      <c r="Y104" s="235"/>
      <c r="Z104" s="13"/>
      <c r="AA104" s="13"/>
      <c r="AB104" s="13"/>
      <c r="AC104" s="13"/>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row>
    <row r="105" spans="1:112" ht="15" customHeight="1" x14ac:dyDescent="0.3">
      <c r="A105" s="11"/>
      <c r="B105" s="106"/>
      <c r="C105" s="27"/>
      <c r="D105" s="27"/>
      <c r="E105" s="27"/>
      <c r="F105" s="22"/>
      <c r="G105" s="28"/>
      <c r="H105" s="22"/>
      <c r="I105" s="29"/>
      <c r="J105" s="29"/>
      <c r="K105" s="30"/>
      <c r="L105" s="30"/>
      <c r="M105" s="33"/>
      <c r="N105" s="20"/>
      <c r="O105" s="20"/>
      <c r="P105" s="20"/>
      <c r="Q105" s="20"/>
      <c r="R105" s="20"/>
      <c r="S105" s="20"/>
      <c r="T105" s="13"/>
      <c r="U105" s="235"/>
      <c r="V105" s="235"/>
      <c r="W105" s="235"/>
      <c r="X105" s="235"/>
      <c r="Y105" s="235"/>
      <c r="Z105" s="13"/>
      <c r="AA105" s="13"/>
      <c r="AB105" s="13"/>
      <c r="AC105" s="13"/>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row>
    <row r="106" spans="1:112" ht="15" customHeight="1" x14ac:dyDescent="0.3">
      <c r="A106" s="34"/>
      <c r="B106" s="11"/>
      <c r="C106" s="27"/>
      <c r="D106" s="27"/>
      <c r="E106" s="27"/>
      <c r="F106" s="22"/>
      <c r="G106" s="28"/>
      <c r="H106" s="22"/>
      <c r="I106" s="29"/>
      <c r="J106" s="29"/>
      <c r="K106" s="30"/>
      <c r="L106" s="30"/>
      <c r="M106" s="33"/>
      <c r="N106" s="20"/>
      <c r="O106" s="20"/>
      <c r="P106" s="20"/>
      <c r="Q106" s="20"/>
      <c r="R106" s="20"/>
      <c r="S106" s="20"/>
      <c r="T106" s="13"/>
      <c r="U106" s="235"/>
      <c r="V106" s="235"/>
      <c r="W106" s="235"/>
      <c r="X106" s="235"/>
      <c r="Y106" s="235"/>
      <c r="Z106" s="13"/>
      <c r="AA106" s="13"/>
      <c r="AB106" s="13"/>
      <c r="AC106" s="13"/>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row>
    <row r="107" spans="1:112" ht="15" customHeight="1" x14ac:dyDescent="0.3">
      <c r="A107" s="487" t="s">
        <v>253</v>
      </c>
      <c r="B107" s="487"/>
      <c r="C107" s="487"/>
      <c r="D107" s="487"/>
      <c r="E107" s="487"/>
      <c r="F107" s="487"/>
      <c r="G107" s="487"/>
      <c r="H107" s="487"/>
      <c r="I107" s="487"/>
      <c r="J107" s="487"/>
      <c r="K107" s="487"/>
      <c r="L107" s="487"/>
      <c r="M107" s="487"/>
      <c r="N107" s="487"/>
      <c r="O107" s="487"/>
      <c r="P107" s="487"/>
      <c r="Q107" s="487"/>
      <c r="R107" s="487"/>
      <c r="S107" s="487"/>
      <c r="T107" s="248"/>
      <c r="U107" s="235"/>
      <c r="V107" s="235"/>
      <c r="W107" s="235"/>
      <c r="X107" s="235"/>
      <c r="Y107" s="235"/>
      <c r="Z107" s="13"/>
      <c r="AA107" s="13"/>
      <c r="AB107" s="13"/>
      <c r="AC107" s="13"/>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row>
    <row r="108" spans="1:112" ht="15" customHeight="1" x14ac:dyDescent="0.3">
      <c r="A108" s="487"/>
      <c r="B108" s="487"/>
      <c r="C108" s="487"/>
      <c r="D108" s="487"/>
      <c r="E108" s="487"/>
      <c r="F108" s="487"/>
      <c r="G108" s="487"/>
      <c r="H108" s="487"/>
      <c r="I108" s="487"/>
      <c r="J108" s="487"/>
      <c r="K108" s="487"/>
      <c r="L108" s="487"/>
      <c r="M108" s="487"/>
      <c r="N108" s="487"/>
      <c r="O108" s="487"/>
      <c r="P108" s="487"/>
      <c r="Q108" s="487"/>
      <c r="R108" s="487"/>
      <c r="S108" s="487"/>
      <c r="T108" s="248"/>
      <c r="U108" s="235"/>
      <c r="V108" s="235"/>
      <c r="W108" s="235"/>
      <c r="X108" s="235"/>
      <c r="Y108" s="235"/>
      <c r="Z108" s="13"/>
      <c r="AA108" s="13"/>
      <c r="AB108" s="13"/>
      <c r="AC108" s="13"/>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row>
    <row r="109" spans="1:112" ht="15" customHeight="1" x14ac:dyDescent="0.3">
      <c r="A109" s="34"/>
      <c r="B109" s="20"/>
      <c r="C109" s="27"/>
      <c r="D109" s="27"/>
      <c r="E109" s="27"/>
      <c r="F109" s="22"/>
      <c r="G109" s="28"/>
      <c r="H109" s="22"/>
      <c r="I109" s="29"/>
      <c r="J109" s="29"/>
      <c r="K109" s="30"/>
      <c r="L109" s="30"/>
      <c r="M109" s="33"/>
      <c r="N109" s="20"/>
      <c r="O109" s="20"/>
      <c r="P109" s="20"/>
      <c r="Q109" s="20"/>
      <c r="R109" s="20"/>
      <c r="S109" s="20"/>
      <c r="T109" s="13"/>
      <c r="U109" s="235"/>
      <c r="V109" s="235"/>
      <c r="W109" s="235"/>
      <c r="X109" s="235"/>
      <c r="Y109" s="235"/>
      <c r="Z109" s="13"/>
      <c r="AA109" s="13"/>
      <c r="AB109" s="13"/>
      <c r="AC109" s="13"/>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row>
    <row r="110" spans="1:112" ht="15" customHeight="1" x14ac:dyDescent="0.3">
      <c r="A110" s="11"/>
      <c r="B110" s="20"/>
      <c r="C110" s="27"/>
      <c r="D110" s="27"/>
      <c r="E110" s="27"/>
      <c r="F110" s="22"/>
      <c r="G110" s="28"/>
      <c r="H110" s="22"/>
      <c r="I110" s="29"/>
      <c r="J110" s="29"/>
      <c r="K110" s="30"/>
      <c r="L110" s="30"/>
      <c r="M110" s="33"/>
      <c r="N110" s="20"/>
      <c r="O110" s="20"/>
      <c r="P110" s="20"/>
      <c r="Q110" s="20"/>
      <c r="R110" s="20"/>
      <c r="S110" s="20"/>
      <c r="T110" s="13"/>
      <c r="U110" s="235"/>
      <c r="V110" s="235"/>
      <c r="W110" s="235"/>
      <c r="X110" s="235"/>
      <c r="Y110" s="235"/>
      <c r="Z110" s="13"/>
      <c r="AA110" s="13"/>
      <c r="AB110" s="13"/>
      <c r="AC110" s="13"/>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row>
    <row r="111" spans="1:112" ht="15" customHeight="1" x14ac:dyDescent="0.3">
      <c r="A111" s="487" t="s">
        <v>255</v>
      </c>
      <c r="B111" s="487"/>
      <c r="C111" s="487"/>
      <c r="D111" s="487"/>
      <c r="E111" s="487"/>
      <c r="F111" s="487"/>
      <c r="G111" s="487"/>
      <c r="H111" s="487"/>
      <c r="I111" s="487"/>
      <c r="J111" s="487"/>
      <c r="K111" s="487"/>
      <c r="L111" s="487"/>
      <c r="M111" s="487"/>
      <c r="N111" s="487"/>
      <c r="O111" s="487"/>
      <c r="P111" s="487"/>
      <c r="Q111" s="487"/>
      <c r="R111" s="487"/>
      <c r="S111" s="487"/>
      <c r="T111" s="248"/>
      <c r="U111" s="235"/>
      <c r="V111" s="235"/>
      <c r="W111" s="235"/>
      <c r="X111" s="235"/>
      <c r="Y111" s="235"/>
      <c r="Z111" s="13"/>
      <c r="AA111" s="13"/>
      <c r="AB111" s="13"/>
      <c r="AC111" s="13"/>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row>
    <row r="112" spans="1:112" ht="15" customHeight="1" x14ac:dyDescent="0.3">
      <c r="A112" s="487"/>
      <c r="B112" s="487"/>
      <c r="C112" s="487"/>
      <c r="D112" s="487"/>
      <c r="E112" s="487"/>
      <c r="F112" s="487"/>
      <c r="G112" s="487"/>
      <c r="H112" s="487"/>
      <c r="I112" s="487"/>
      <c r="J112" s="487"/>
      <c r="K112" s="487"/>
      <c r="L112" s="487"/>
      <c r="M112" s="487"/>
      <c r="N112" s="487"/>
      <c r="O112" s="487"/>
      <c r="P112" s="487"/>
      <c r="Q112" s="487"/>
      <c r="R112" s="487"/>
      <c r="S112" s="487"/>
      <c r="T112" s="248"/>
      <c r="U112" s="235"/>
      <c r="V112" s="235"/>
      <c r="W112" s="235"/>
      <c r="X112" s="235"/>
      <c r="Y112" s="235"/>
      <c r="Z112" s="13"/>
      <c r="AA112" s="13"/>
      <c r="AB112" s="13"/>
      <c r="AC112" s="13"/>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row>
    <row r="113" spans="1:112" ht="15" customHeight="1" x14ac:dyDescent="0.3">
      <c r="A113" s="34"/>
      <c r="B113" s="20"/>
      <c r="C113" s="27"/>
      <c r="D113" s="27"/>
      <c r="E113" s="27"/>
      <c r="F113" s="22"/>
      <c r="G113" s="28"/>
      <c r="H113" s="22"/>
      <c r="I113" s="29"/>
      <c r="J113" s="29"/>
      <c r="K113" s="30"/>
      <c r="L113" s="30"/>
      <c r="M113" s="33"/>
      <c r="N113" s="20"/>
      <c r="O113" s="20"/>
      <c r="P113" s="20"/>
      <c r="Q113" s="20"/>
      <c r="R113" s="20"/>
      <c r="S113" s="20"/>
      <c r="T113" s="13"/>
      <c r="U113" s="235"/>
      <c r="V113" s="235"/>
      <c r="W113" s="235"/>
      <c r="X113" s="235"/>
      <c r="Y113" s="235"/>
      <c r="Z113" s="13"/>
      <c r="AA113" s="13"/>
      <c r="AB113" s="13"/>
      <c r="AC113" s="13"/>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row>
    <row r="114" spans="1:112" ht="15" customHeight="1" x14ac:dyDescent="0.35">
      <c r="A114" s="35"/>
      <c r="B114" s="20"/>
      <c r="C114" s="27"/>
      <c r="D114" s="27"/>
      <c r="E114" s="27"/>
      <c r="F114" s="22"/>
      <c r="G114" s="28"/>
      <c r="H114" s="22"/>
      <c r="I114" s="29"/>
      <c r="J114" s="29"/>
      <c r="K114" s="30"/>
      <c r="L114" s="30"/>
      <c r="M114" s="33"/>
      <c r="N114" s="20"/>
      <c r="O114" s="20"/>
      <c r="P114" s="20"/>
      <c r="Q114" s="20"/>
      <c r="R114" s="20"/>
      <c r="S114" s="20"/>
      <c r="T114" s="13"/>
      <c r="U114" s="235"/>
      <c r="V114" s="235"/>
      <c r="W114" s="235"/>
      <c r="X114" s="235"/>
      <c r="Y114" s="235"/>
      <c r="Z114" s="13"/>
      <c r="AA114" s="13"/>
      <c r="AB114" s="13"/>
      <c r="AC114" s="13"/>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row>
    <row r="115" spans="1:112" ht="15" customHeight="1" x14ac:dyDescent="0.35">
      <c r="A115" s="35"/>
      <c r="B115" s="20"/>
      <c r="C115" s="27"/>
      <c r="D115" s="27"/>
      <c r="E115" s="27"/>
      <c r="F115" s="36"/>
      <c r="G115" s="28"/>
      <c r="H115" s="22"/>
      <c r="I115" s="29"/>
      <c r="J115" s="29"/>
      <c r="K115" s="30"/>
      <c r="L115" s="30"/>
      <c r="M115" s="33"/>
      <c r="N115" s="20"/>
      <c r="O115" s="20"/>
      <c r="P115" s="20"/>
      <c r="Q115" s="20"/>
      <c r="R115" s="20"/>
      <c r="S115" s="20"/>
      <c r="T115" s="13"/>
      <c r="U115" s="235"/>
      <c r="V115" s="235"/>
      <c r="W115" s="235"/>
      <c r="X115" s="235"/>
      <c r="Y115" s="235"/>
      <c r="Z115" s="13"/>
      <c r="AA115" s="13"/>
      <c r="AB115" s="13"/>
      <c r="AC115" s="13"/>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row>
    <row r="116" spans="1:112" ht="15" customHeight="1" x14ac:dyDescent="0.35">
      <c r="A116" s="37"/>
      <c r="B116" s="20"/>
      <c r="C116" s="27"/>
      <c r="D116" s="27"/>
      <c r="E116" s="27"/>
      <c r="F116" s="22"/>
      <c r="G116" s="28"/>
      <c r="H116" s="22"/>
      <c r="I116" s="29"/>
      <c r="J116" s="29"/>
      <c r="K116" s="30"/>
      <c r="L116" s="30"/>
      <c r="M116" s="33"/>
      <c r="N116" s="20"/>
      <c r="O116" s="20"/>
      <c r="P116" s="20"/>
      <c r="Q116" s="20"/>
      <c r="R116" s="20"/>
      <c r="S116" s="20"/>
      <c r="T116" s="13"/>
      <c r="U116" s="235"/>
      <c r="V116" s="235"/>
      <c r="W116" s="235"/>
      <c r="X116" s="235"/>
      <c r="Y116" s="235"/>
      <c r="Z116" s="13"/>
      <c r="AA116" s="13"/>
      <c r="AB116" s="13"/>
      <c r="AC116" s="13"/>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row>
    <row r="117" spans="1:112" ht="15" customHeight="1" x14ac:dyDescent="0.3">
      <c r="A117" s="11"/>
      <c r="B117" s="20"/>
      <c r="C117" s="27"/>
      <c r="D117" s="27"/>
      <c r="E117" s="27"/>
      <c r="F117" s="22"/>
      <c r="G117" s="28"/>
      <c r="H117" s="22"/>
      <c r="I117" s="29"/>
      <c r="J117" s="29"/>
      <c r="K117" s="30"/>
      <c r="L117" s="30"/>
      <c r="M117" s="33"/>
      <c r="N117" s="20"/>
      <c r="O117" s="20"/>
      <c r="P117" s="20"/>
      <c r="Q117" s="20"/>
      <c r="R117" s="20"/>
      <c r="S117" s="20"/>
      <c r="T117" s="13"/>
      <c r="U117" s="235"/>
      <c r="V117" s="235"/>
      <c r="W117" s="235"/>
      <c r="X117" s="235"/>
      <c r="Y117" s="235"/>
      <c r="Z117" s="13"/>
      <c r="AA117" s="13"/>
      <c r="AB117" s="13"/>
      <c r="AC117" s="13"/>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row>
    <row r="118" spans="1:112" ht="15" customHeight="1" x14ac:dyDescent="0.3">
      <c r="A118" s="34"/>
      <c r="B118" s="20"/>
      <c r="C118" s="27"/>
      <c r="D118" s="27"/>
      <c r="E118" s="27"/>
      <c r="F118" s="22"/>
      <c r="G118" s="28"/>
      <c r="H118" s="22"/>
      <c r="I118" s="29"/>
      <c r="J118" s="29"/>
      <c r="K118" s="30"/>
      <c r="L118" s="30"/>
      <c r="M118" s="33"/>
      <c r="N118" s="20"/>
      <c r="O118" s="20"/>
      <c r="P118" s="20"/>
      <c r="Q118" s="20"/>
      <c r="R118" s="20"/>
      <c r="S118" s="20"/>
      <c r="T118" s="13"/>
      <c r="U118" s="235"/>
      <c r="V118" s="235"/>
      <c r="W118" s="235"/>
      <c r="X118" s="235"/>
      <c r="Y118" s="235"/>
      <c r="Z118" s="13"/>
      <c r="AA118" s="13"/>
      <c r="AB118" s="13"/>
      <c r="AC118" s="13"/>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row>
    <row r="119" spans="1:112" ht="15" customHeight="1" x14ac:dyDescent="0.3">
      <c r="A119" s="34"/>
      <c r="B119" s="20"/>
      <c r="C119" s="27"/>
      <c r="D119" s="27"/>
      <c r="E119" s="27"/>
      <c r="F119" s="22"/>
      <c r="G119" s="28"/>
      <c r="H119" s="22"/>
      <c r="I119" s="29"/>
      <c r="J119" s="29"/>
      <c r="K119" s="30"/>
      <c r="L119" s="30"/>
      <c r="M119" s="33"/>
      <c r="N119" s="20"/>
      <c r="O119" s="20"/>
      <c r="P119" s="20"/>
      <c r="Q119" s="20"/>
      <c r="R119" s="20"/>
      <c r="S119" s="20"/>
      <c r="T119" s="13"/>
      <c r="U119" s="235"/>
      <c r="V119" s="235"/>
      <c r="W119" s="235"/>
      <c r="X119" s="235"/>
      <c r="Y119" s="235"/>
      <c r="Z119" s="13"/>
      <c r="AA119" s="13"/>
      <c r="AB119" s="13"/>
      <c r="AC119" s="13"/>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row>
    <row r="120" spans="1:112" ht="15" customHeight="1" x14ac:dyDescent="0.3">
      <c r="A120" s="34"/>
      <c r="B120" s="20"/>
      <c r="C120" s="27"/>
      <c r="D120" s="27"/>
      <c r="E120" s="27"/>
      <c r="F120" s="22"/>
      <c r="G120" s="28"/>
      <c r="H120" s="22"/>
      <c r="I120" s="29"/>
      <c r="J120" s="29"/>
      <c r="K120" s="30"/>
      <c r="L120" s="30"/>
      <c r="M120" s="33"/>
      <c r="N120" s="20"/>
      <c r="O120" s="20"/>
      <c r="P120" s="20"/>
      <c r="Q120" s="20"/>
      <c r="R120" s="20"/>
      <c r="S120" s="20"/>
      <c r="T120" s="13"/>
      <c r="U120" s="235"/>
      <c r="V120" s="235"/>
      <c r="W120" s="235"/>
      <c r="X120" s="235"/>
      <c r="Y120" s="235"/>
      <c r="Z120" s="13"/>
      <c r="AA120" s="13"/>
      <c r="AB120" s="13"/>
      <c r="AC120" s="13"/>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row>
    <row r="121" spans="1:112" ht="15" customHeight="1" x14ac:dyDescent="0.3">
      <c r="A121" s="34"/>
      <c r="B121" s="20"/>
      <c r="C121" s="27"/>
      <c r="D121" s="27"/>
      <c r="E121" s="27"/>
      <c r="F121" s="22"/>
      <c r="G121" s="28"/>
      <c r="H121" s="22"/>
      <c r="I121" s="29"/>
      <c r="J121" s="29"/>
      <c r="K121" s="30"/>
      <c r="L121" s="30"/>
      <c r="M121" s="33"/>
      <c r="N121" s="20"/>
      <c r="O121" s="20"/>
      <c r="P121" s="20"/>
      <c r="Q121" s="20"/>
      <c r="R121" s="20"/>
      <c r="S121" s="20"/>
      <c r="T121" s="13"/>
      <c r="U121" s="235"/>
      <c r="V121" s="235"/>
      <c r="W121" s="235"/>
      <c r="X121" s="235"/>
      <c r="Y121" s="235"/>
      <c r="Z121" s="13"/>
      <c r="AA121" s="13"/>
      <c r="AB121" s="13"/>
      <c r="AC121" s="13"/>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row>
    <row r="122" spans="1:112" ht="15" customHeight="1" x14ac:dyDescent="0.3">
      <c r="A122" s="34"/>
      <c r="B122" s="20"/>
      <c r="C122" s="27"/>
      <c r="D122" s="27"/>
      <c r="E122" s="27"/>
      <c r="F122" s="22"/>
      <c r="G122" s="28"/>
      <c r="H122" s="22"/>
      <c r="I122" s="29"/>
      <c r="J122" s="29"/>
      <c r="K122" s="30"/>
      <c r="L122" s="30"/>
      <c r="M122" s="33"/>
      <c r="N122" s="20"/>
      <c r="O122" s="20"/>
      <c r="P122" s="20"/>
      <c r="Q122" s="20"/>
      <c r="R122" s="20"/>
      <c r="S122" s="20"/>
      <c r="T122" s="13"/>
      <c r="U122" s="235"/>
      <c r="V122" s="235"/>
      <c r="W122" s="235"/>
      <c r="X122" s="235"/>
      <c r="Y122" s="235"/>
      <c r="Z122" s="13"/>
      <c r="AA122" s="13"/>
      <c r="AB122" s="13"/>
      <c r="AC122" s="13"/>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row>
    <row r="123" spans="1:112" ht="15" customHeight="1" x14ac:dyDescent="0.3">
      <c r="A123" s="34"/>
      <c r="B123" s="20"/>
      <c r="C123" s="27"/>
      <c r="D123" s="27"/>
      <c r="E123" s="27"/>
      <c r="F123" s="22"/>
      <c r="G123" s="28"/>
      <c r="H123" s="11"/>
      <c r="I123" s="11"/>
      <c r="J123" s="11"/>
      <c r="K123" s="11"/>
      <c r="L123" s="11"/>
      <c r="M123" s="11"/>
      <c r="N123" s="11"/>
      <c r="O123" s="11"/>
      <c r="P123" s="11"/>
      <c r="Q123" s="11"/>
      <c r="R123" s="11"/>
      <c r="S123" s="20"/>
      <c r="T123" s="13"/>
      <c r="U123" s="235"/>
      <c r="V123" s="235"/>
      <c r="W123" s="235"/>
      <c r="X123" s="235"/>
      <c r="Y123" s="235"/>
      <c r="Z123" s="13"/>
      <c r="AA123" s="13"/>
      <c r="AB123" s="13"/>
      <c r="AC123" s="13"/>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row>
    <row r="124" spans="1:112" ht="15" customHeight="1" x14ac:dyDescent="0.3">
      <c r="A124" s="34"/>
      <c r="B124" s="20"/>
      <c r="C124" s="27"/>
      <c r="D124" s="27"/>
      <c r="E124" s="27"/>
      <c r="F124" s="22"/>
      <c r="G124" s="28"/>
      <c r="H124" s="22"/>
      <c r="I124" s="11"/>
      <c r="J124" s="11"/>
      <c r="K124" s="11"/>
      <c r="L124" s="11"/>
      <c r="M124" s="11"/>
      <c r="N124" s="11"/>
      <c r="O124" s="11"/>
      <c r="P124" s="11"/>
      <c r="Q124" s="11"/>
      <c r="R124" s="11"/>
      <c r="S124" s="20"/>
      <c r="T124" s="13"/>
      <c r="U124" s="235"/>
      <c r="V124" s="235"/>
      <c r="W124" s="235"/>
      <c r="X124" s="235"/>
      <c r="Y124" s="235"/>
      <c r="Z124" s="13"/>
      <c r="AA124" s="13"/>
      <c r="AB124" s="13"/>
      <c r="AC124" s="13"/>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row>
    <row r="125" spans="1:112" ht="15" customHeight="1" x14ac:dyDescent="0.3">
      <c r="A125" s="34"/>
      <c r="B125" s="20"/>
      <c r="C125" s="27"/>
      <c r="D125" s="27"/>
      <c r="E125" s="27"/>
      <c r="F125" s="22"/>
      <c r="G125" s="28"/>
      <c r="H125" s="22"/>
      <c r="I125" s="11"/>
      <c r="J125" s="11"/>
      <c r="K125" s="11"/>
      <c r="L125" s="11"/>
      <c r="M125" s="11"/>
      <c r="N125" s="11"/>
      <c r="O125" s="11"/>
      <c r="P125" s="11"/>
      <c r="Q125" s="11"/>
      <c r="R125" s="11"/>
      <c r="S125" s="20"/>
      <c r="T125" s="13"/>
      <c r="U125" s="235"/>
      <c r="V125" s="235"/>
      <c r="W125" s="235"/>
      <c r="X125" s="235"/>
      <c r="Y125" s="235"/>
      <c r="Z125" s="13"/>
      <c r="AA125" s="13"/>
      <c r="AB125" s="13"/>
      <c r="AC125" s="13"/>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row>
    <row r="126" spans="1:112" ht="15" customHeight="1" x14ac:dyDescent="0.3">
      <c r="A126" s="34"/>
      <c r="B126" s="20"/>
      <c r="C126" s="27"/>
      <c r="D126" s="27"/>
      <c r="E126" s="27"/>
      <c r="F126" s="22"/>
      <c r="G126" s="28"/>
      <c r="H126" s="22"/>
      <c r="I126" s="11"/>
      <c r="J126" s="11"/>
      <c r="K126" s="11"/>
      <c r="L126" s="11"/>
      <c r="M126" s="11"/>
      <c r="N126" s="11"/>
      <c r="O126" s="11"/>
      <c r="P126" s="11"/>
      <c r="Q126" s="11"/>
      <c r="R126" s="11"/>
      <c r="S126" s="20"/>
      <c r="T126" s="13"/>
      <c r="U126" s="235"/>
      <c r="V126" s="235"/>
      <c r="W126" s="235"/>
      <c r="X126" s="235"/>
      <c r="Y126" s="235"/>
      <c r="Z126" s="13"/>
      <c r="AA126" s="13"/>
      <c r="AB126" s="13"/>
      <c r="AC126" s="13"/>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row>
    <row r="127" spans="1:112" ht="15" customHeight="1" x14ac:dyDescent="0.3">
      <c r="A127" s="34"/>
      <c r="B127" s="20"/>
      <c r="C127" s="27"/>
      <c r="D127" s="27"/>
      <c r="E127" s="100" t="s">
        <v>268</v>
      </c>
      <c r="F127" s="22"/>
      <c r="G127" s="28"/>
      <c r="H127" s="22"/>
      <c r="I127" s="11"/>
      <c r="J127" s="11"/>
      <c r="K127" s="11"/>
      <c r="L127" s="11"/>
      <c r="M127" s="11"/>
      <c r="N127" s="11"/>
      <c r="O127" s="11"/>
      <c r="P127" s="11"/>
      <c r="Q127" s="11"/>
      <c r="R127" s="11"/>
      <c r="S127" s="20"/>
      <c r="T127" s="13"/>
      <c r="U127" s="235"/>
      <c r="V127" s="235"/>
      <c r="W127" s="235"/>
      <c r="X127" s="235"/>
      <c r="Y127" s="235"/>
      <c r="Z127" s="13"/>
      <c r="AA127" s="13"/>
      <c r="AB127" s="13"/>
      <c r="AC127" s="13"/>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row>
    <row r="128" spans="1:112" ht="15" customHeight="1" x14ac:dyDescent="0.3">
      <c r="A128" s="34"/>
      <c r="B128" s="20"/>
      <c r="C128" s="27"/>
      <c r="D128" s="27"/>
      <c r="E128" s="27"/>
      <c r="F128" s="11"/>
      <c r="G128" s="28"/>
      <c r="H128" s="22"/>
      <c r="I128" s="11"/>
      <c r="J128" s="11"/>
      <c r="K128" s="11"/>
      <c r="L128" s="11"/>
      <c r="M128" s="11"/>
      <c r="N128" s="11"/>
      <c r="O128" s="11"/>
      <c r="P128" s="11"/>
      <c r="Q128" s="11"/>
      <c r="R128" s="11"/>
      <c r="S128" s="20"/>
      <c r="T128" s="13"/>
      <c r="U128" s="235"/>
      <c r="V128" s="235"/>
      <c r="W128" s="235"/>
      <c r="X128" s="235"/>
      <c r="Y128" s="235"/>
      <c r="Z128" s="13"/>
      <c r="AA128" s="13"/>
      <c r="AB128" s="13"/>
      <c r="AC128" s="13"/>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row>
    <row r="129" spans="1:112" ht="15" customHeight="1" x14ac:dyDescent="0.3">
      <c r="A129" s="34"/>
      <c r="B129" s="20"/>
      <c r="C129" s="27"/>
      <c r="D129" s="27"/>
      <c r="E129" s="27"/>
      <c r="F129" s="22"/>
      <c r="G129" s="28"/>
      <c r="H129" s="22"/>
      <c r="I129" s="11"/>
      <c r="J129" s="11"/>
      <c r="K129" s="11"/>
      <c r="L129" s="11"/>
      <c r="M129" s="11"/>
      <c r="N129" s="11"/>
      <c r="O129" s="11"/>
      <c r="P129" s="11"/>
      <c r="Q129" s="11"/>
      <c r="R129" s="11"/>
      <c r="S129" s="20"/>
      <c r="T129" s="13"/>
      <c r="U129" s="235"/>
      <c r="V129" s="235"/>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row>
    <row r="130" spans="1:112" ht="15" customHeight="1" x14ac:dyDescent="0.3">
      <c r="A130" s="34"/>
      <c r="B130" s="20"/>
      <c r="C130" s="27"/>
      <c r="D130" s="27"/>
      <c r="E130" s="27"/>
      <c r="F130" s="22"/>
      <c r="G130" s="28"/>
      <c r="H130" s="22"/>
      <c r="I130" s="11"/>
      <c r="J130" s="11"/>
      <c r="K130" s="11"/>
      <c r="L130" s="11"/>
      <c r="M130" s="11"/>
      <c r="N130" s="11"/>
      <c r="O130" s="11"/>
      <c r="P130" s="11"/>
      <c r="Q130" s="11"/>
      <c r="R130" s="11"/>
      <c r="S130" s="20"/>
      <c r="T130" s="13"/>
      <c r="U130" s="235"/>
      <c r="V130" s="235"/>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row>
    <row r="131" spans="1:112" ht="15" customHeight="1" x14ac:dyDescent="0.3">
      <c r="A131" s="34"/>
      <c r="B131" s="20"/>
      <c r="C131" s="27"/>
      <c r="D131" s="27"/>
      <c r="E131" s="27"/>
      <c r="F131" s="22"/>
      <c r="G131" s="28"/>
      <c r="H131" s="22"/>
      <c r="I131" s="11"/>
      <c r="J131" s="11"/>
      <c r="K131" s="11"/>
      <c r="L131" s="11"/>
      <c r="M131" s="11"/>
      <c r="N131" s="11"/>
      <c r="O131" s="11"/>
      <c r="P131" s="11"/>
      <c r="Q131" s="11"/>
      <c r="R131" s="11"/>
      <c r="S131" s="20"/>
      <c r="T131" s="13"/>
      <c r="U131" s="235"/>
      <c r="V131" s="235"/>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row>
    <row r="132" spans="1:112" ht="15" customHeight="1" x14ac:dyDescent="0.3">
      <c r="A132" s="34"/>
      <c r="B132" s="20"/>
      <c r="C132" s="29"/>
      <c r="D132" s="29"/>
      <c r="E132" s="30"/>
      <c r="F132" s="30"/>
      <c r="G132" s="33"/>
      <c r="H132" s="20"/>
      <c r="I132" s="20"/>
      <c r="J132" s="20"/>
      <c r="K132" s="20"/>
      <c r="L132" s="20"/>
      <c r="M132" s="11"/>
      <c r="N132" s="11"/>
      <c r="O132" s="11"/>
      <c r="P132" s="11"/>
      <c r="Q132" s="11"/>
      <c r="R132" s="11"/>
      <c r="S132" s="20"/>
      <c r="T132" s="13"/>
      <c r="U132" s="235"/>
      <c r="V132" s="235"/>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row>
    <row r="133" spans="1:112" ht="15" customHeight="1" x14ac:dyDescent="0.35">
      <c r="A133" s="34"/>
      <c r="B133" s="20"/>
      <c r="C133" s="29"/>
      <c r="D133" s="38" t="s">
        <v>215</v>
      </c>
      <c r="E133" s="30"/>
      <c r="F133" s="30"/>
      <c r="G133" s="33"/>
      <c r="H133" s="20"/>
      <c r="I133" s="20"/>
      <c r="J133" s="20"/>
      <c r="K133" s="20"/>
      <c r="L133" s="20"/>
      <c r="M133" s="11"/>
      <c r="N133" s="11"/>
      <c r="O133" s="11"/>
      <c r="P133" s="11"/>
      <c r="Q133" s="11"/>
      <c r="R133" s="11"/>
      <c r="S133" s="20"/>
      <c r="T133" s="13"/>
      <c r="U133" s="235"/>
      <c r="V133" s="235"/>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row>
    <row r="134" spans="1:112" ht="15" customHeight="1" x14ac:dyDescent="0.3">
      <c r="A134" s="34"/>
      <c r="B134" s="20"/>
      <c r="C134" s="29"/>
      <c r="D134" s="501">
        <f>Relevé!L48</f>
        <v>0</v>
      </c>
      <c r="E134" s="501"/>
      <c r="F134" s="501"/>
      <c r="G134" s="501"/>
      <c r="H134" s="502" t="s">
        <v>216</v>
      </c>
      <c r="I134" s="503">
        <f>(D134*H208)/100</f>
        <v>0</v>
      </c>
      <c r="J134" s="503"/>
      <c r="K134" s="20"/>
      <c r="L134" s="20"/>
      <c r="M134" s="11"/>
      <c r="N134" s="11"/>
      <c r="O134" s="11"/>
      <c r="P134" s="11"/>
      <c r="Q134" s="11"/>
      <c r="R134" s="11"/>
      <c r="S134" s="20"/>
      <c r="T134" s="13"/>
      <c r="U134" s="235"/>
      <c r="V134" s="235"/>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row>
    <row r="135" spans="1:112" ht="15" customHeight="1" x14ac:dyDescent="0.3">
      <c r="A135" s="34"/>
      <c r="B135" s="20"/>
      <c r="C135" s="29"/>
      <c r="D135" s="501"/>
      <c r="E135" s="501"/>
      <c r="F135" s="501"/>
      <c r="G135" s="501"/>
      <c r="H135" s="502"/>
      <c r="I135" s="503"/>
      <c r="J135" s="503"/>
      <c r="K135" s="20"/>
      <c r="L135" s="20"/>
      <c r="M135" s="11"/>
      <c r="N135" s="11"/>
      <c r="O135" s="11"/>
      <c r="P135" s="11"/>
      <c r="Q135" s="11"/>
      <c r="R135" s="11"/>
      <c r="S135" s="20"/>
      <c r="T135" s="13"/>
      <c r="U135" s="235"/>
      <c r="V135" s="235"/>
      <c r="W135" s="235"/>
      <c r="X135" s="235"/>
      <c r="Y135" s="235"/>
      <c r="Z135" s="13"/>
      <c r="AA135" s="13"/>
      <c r="AB135" s="13"/>
      <c r="AC135" s="13"/>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row>
    <row r="136" spans="1:112" ht="15" customHeight="1" x14ac:dyDescent="0.3">
      <c r="A136" s="34"/>
      <c r="B136" s="20"/>
      <c r="C136" s="29"/>
      <c r="D136" s="29"/>
      <c r="E136" s="30"/>
      <c r="F136" s="30"/>
      <c r="G136" s="33"/>
      <c r="H136" s="20"/>
      <c r="I136" s="20"/>
      <c r="J136" s="20"/>
      <c r="K136" s="20"/>
      <c r="L136" s="20"/>
      <c r="M136" s="11"/>
      <c r="N136" s="11"/>
      <c r="O136" s="11"/>
      <c r="P136" s="11"/>
      <c r="Q136" s="11"/>
      <c r="R136" s="11"/>
      <c r="S136" s="20"/>
      <c r="T136" s="13"/>
      <c r="U136" s="235"/>
      <c r="V136" s="235"/>
      <c r="W136" s="235"/>
      <c r="X136" s="235"/>
      <c r="Y136" s="235"/>
      <c r="Z136" s="13"/>
      <c r="AA136" s="13"/>
      <c r="AB136" s="13"/>
      <c r="AC136" s="13"/>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row>
    <row r="137" spans="1:112" ht="15" customHeight="1" x14ac:dyDescent="0.3">
      <c r="A137" s="32"/>
      <c r="B137" s="20"/>
      <c r="C137" s="11"/>
      <c r="D137" s="11"/>
      <c r="E137" s="39" t="s">
        <v>217</v>
      </c>
      <c r="F137" s="515" t="str">
        <f>IF(D134&lt;50,U138,IF(D134&lt;80,V138,IF(D134&lt;120,W138,IF(D134&lt;160,X138,IF(D134&lt;200,Y138,IF(D134&lt;250,Z138,IF(D134&lt;350,AA138,IF(D134&lt;500,AB138,IF(D134&lt;700,AC138,AD138)))))))))</f>
        <v>une poignée d'€</v>
      </c>
      <c r="G137" s="515"/>
      <c r="H137" s="515"/>
      <c r="I137" s="515"/>
      <c r="J137" s="515"/>
      <c r="K137" s="515"/>
      <c r="L137" s="11"/>
      <c r="M137" s="33"/>
      <c r="N137" s="20"/>
      <c r="O137" s="20"/>
      <c r="P137" s="20"/>
      <c r="Q137" s="20"/>
      <c r="R137" s="20"/>
      <c r="S137" s="20"/>
      <c r="T137" s="13"/>
      <c r="U137" s="235"/>
      <c r="V137" s="235"/>
      <c r="W137" s="235"/>
      <c r="X137" s="235"/>
      <c r="Y137" s="235"/>
      <c r="Z137" s="13"/>
      <c r="AA137" s="13"/>
      <c r="AB137" s="13"/>
      <c r="AC137" s="13"/>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row>
    <row r="138" spans="1:112" ht="15" customHeight="1" x14ac:dyDescent="0.3">
      <c r="A138" s="32"/>
      <c r="B138" s="20"/>
      <c r="C138" s="27"/>
      <c r="D138" s="11"/>
      <c r="E138" s="11"/>
      <c r="F138" s="11"/>
      <c r="G138" s="11"/>
      <c r="H138" s="11"/>
      <c r="I138" s="11"/>
      <c r="J138" s="11"/>
      <c r="K138" s="11"/>
      <c r="L138" s="30"/>
      <c r="M138" s="33"/>
      <c r="N138" s="20"/>
      <c r="O138" s="20"/>
      <c r="P138" s="20"/>
      <c r="Q138" s="20"/>
      <c r="R138" s="20"/>
      <c r="S138" s="20"/>
      <c r="T138" s="13"/>
      <c r="U138" s="235" t="s">
        <v>294</v>
      </c>
      <c r="V138" s="236" t="s">
        <v>200</v>
      </c>
      <c r="W138" s="236" t="s">
        <v>252</v>
      </c>
      <c r="X138" s="236" t="s">
        <v>201</v>
      </c>
      <c r="Y138" s="236" t="s">
        <v>202</v>
      </c>
      <c r="Z138" s="236" t="s">
        <v>203</v>
      </c>
      <c r="AA138" s="236" t="s">
        <v>204</v>
      </c>
      <c r="AB138" s="236" t="s">
        <v>205</v>
      </c>
      <c r="AC138" s="236" t="s">
        <v>206</v>
      </c>
      <c r="AD138" s="236" t="s">
        <v>295</v>
      </c>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row>
    <row r="139" spans="1:112" ht="15" customHeight="1" x14ac:dyDescent="0.3">
      <c r="A139" s="32"/>
      <c r="B139" s="20"/>
      <c r="C139" s="27"/>
      <c r="D139" s="27"/>
      <c r="E139" s="27"/>
      <c r="F139" s="22"/>
      <c r="G139" s="28"/>
      <c r="H139" s="22"/>
      <c r="I139" s="29"/>
      <c r="J139" s="29"/>
      <c r="K139" s="30"/>
      <c r="L139" s="30"/>
      <c r="M139" s="33"/>
      <c r="N139" s="20"/>
      <c r="O139" s="20"/>
      <c r="P139" s="20"/>
      <c r="Q139" s="20"/>
      <c r="R139" s="20"/>
      <c r="S139" s="20"/>
      <c r="T139" s="13"/>
      <c r="U139" s="235" t="s">
        <v>279</v>
      </c>
      <c r="V139" s="236" t="s">
        <v>207</v>
      </c>
      <c r="W139" s="236" t="s">
        <v>208</v>
      </c>
      <c r="X139" s="236" t="s">
        <v>209</v>
      </c>
      <c r="Y139" s="236" t="s">
        <v>210</v>
      </c>
      <c r="Z139" s="236" t="s">
        <v>211</v>
      </c>
      <c r="AA139" s="236" t="s">
        <v>212</v>
      </c>
      <c r="AB139" s="236" t="s">
        <v>213</v>
      </c>
      <c r="AC139" s="236" t="s">
        <v>214</v>
      </c>
      <c r="AD139" s="14" t="s">
        <v>280</v>
      </c>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row>
    <row r="140" spans="1:112" ht="15" customHeight="1" x14ac:dyDescent="0.3">
      <c r="A140" s="487" t="s">
        <v>256</v>
      </c>
      <c r="B140" s="487"/>
      <c r="C140" s="487"/>
      <c r="D140" s="487"/>
      <c r="E140" s="487"/>
      <c r="F140" s="487"/>
      <c r="G140" s="487"/>
      <c r="H140" s="487"/>
      <c r="I140" s="487"/>
      <c r="J140" s="487"/>
      <c r="K140" s="487"/>
      <c r="L140" s="487"/>
      <c r="M140" s="487"/>
      <c r="N140" s="487"/>
      <c r="O140" s="487"/>
      <c r="P140" s="487"/>
      <c r="Q140" s="487"/>
      <c r="R140" s="487"/>
      <c r="S140" s="487"/>
      <c r="T140" s="248"/>
      <c r="U140" s="235"/>
      <c r="V140" s="235"/>
      <c r="W140" s="235"/>
      <c r="X140" s="235"/>
      <c r="Y140" s="235"/>
      <c r="Z140" s="13"/>
      <c r="AA140" s="13"/>
      <c r="AB140" s="13"/>
      <c r="AC140" s="13"/>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row>
    <row r="141" spans="1:112" ht="15" customHeight="1" x14ac:dyDescent="0.3">
      <c r="A141" s="487"/>
      <c r="B141" s="487"/>
      <c r="C141" s="487"/>
      <c r="D141" s="487"/>
      <c r="E141" s="487"/>
      <c r="F141" s="487"/>
      <c r="G141" s="487"/>
      <c r="H141" s="487"/>
      <c r="I141" s="487"/>
      <c r="J141" s="487"/>
      <c r="K141" s="487"/>
      <c r="L141" s="487"/>
      <c r="M141" s="487"/>
      <c r="N141" s="487"/>
      <c r="O141" s="487"/>
      <c r="P141" s="487"/>
      <c r="Q141" s="487"/>
      <c r="R141" s="487"/>
      <c r="S141" s="487"/>
      <c r="T141" s="248"/>
      <c r="U141" s="235"/>
      <c r="V141" s="235"/>
      <c r="W141" s="235"/>
      <c r="X141" s="235"/>
      <c r="Y141" s="235"/>
      <c r="Z141" s="13"/>
      <c r="AA141" s="13"/>
      <c r="AB141" s="13"/>
      <c r="AC141" s="13"/>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row>
    <row r="142" spans="1:112" ht="15" customHeight="1" x14ac:dyDescent="0.3">
      <c r="A142" s="20"/>
      <c r="B142" s="20"/>
      <c r="C142" s="33"/>
      <c r="D142" s="33"/>
      <c r="E142" s="33"/>
      <c r="F142" s="33"/>
      <c r="G142" s="40"/>
      <c r="H142" s="33"/>
      <c r="I142" s="33"/>
      <c r="J142" s="33"/>
      <c r="K142" s="20"/>
      <c r="L142" s="20"/>
      <c r="M142" s="20"/>
      <c r="N142" s="41"/>
      <c r="O142" s="41"/>
      <c r="P142" s="42"/>
      <c r="Q142" s="43"/>
      <c r="R142" s="44"/>
      <c r="S142" s="44"/>
      <c r="T142" s="13"/>
      <c r="U142" s="235"/>
      <c r="V142" s="235"/>
      <c r="W142" s="235"/>
      <c r="X142" s="235"/>
      <c r="Y142" s="235"/>
      <c r="Z142" s="13"/>
      <c r="AA142" s="13"/>
      <c r="AB142" s="13"/>
      <c r="AC142" s="13"/>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row>
    <row r="143" spans="1:112" ht="15" customHeight="1" x14ac:dyDescent="0.3">
      <c r="A143" s="20"/>
      <c r="B143" s="20"/>
      <c r="C143" s="33"/>
      <c r="D143" s="33"/>
      <c r="E143" s="33"/>
      <c r="F143" s="33"/>
      <c r="G143" s="40"/>
      <c r="H143" s="33"/>
      <c r="I143" s="33"/>
      <c r="J143" s="33"/>
      <c r="K143" s="20"/>
      <c r="L143" s="20"/>
      <c r="M143" s="20"/>
      <c r="N143" s="41"/>
      <c r="O143" s="41"/>
      <c r="P143" s="42"/>
      <c r="Q143" s="43"/>
      <c r="R143" s="44"/>
      <c r="S143" s="44"/>
      <c r="T143" s="13"/>
      <c r="U143" s="235"/>
      <c r="V143" s="235"/>
      <c r="W143" s="235"/>
      <c r="X143" s="235"/>
      <c r="Y143" s="235"/>
      <c r="Z143" s="13"/>
      <c r="AA143" s="13"/>
      <c r="AB143" s="13"/>
      <c r="AC143" s="13"/>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row>
    <row r="144" spans="1:112" ht="15" customHeight="1" x14ac:dyDescent="0.3">
      <c r="A144" s="20"/>
      <c r="B144" s="20"/>
      <c r="C144" s="27"/>
      <c r="D144" s="27"/>
      <c r="E144" s="27"/>
      <c r="F144" s="22"/>
      <c r="G144" s="28"/>
      <c r="H144" s="22"/>
      <c r="I144" s="29"/>
      <c r="J144" s="29"/>
      <c r="K144" s="20"/>
      <c r="L144" s="20"/>
      <c r="M144" s="20"/>
      <c r="N144" s="41"/>
      <c r="O144" s="41"/>
      <c r="P144" s="42"/>
      <c r="Q144" s="43"/>
      <c r="R144" s="44"/>
      <c r="S144" s="44"/>
      <c r="T144" s="13"/>
      <c r="U144" s="235"/>
      <c r="V144" s="235"/>
      <c r="W144" s="235"/>
      <c r="X144" s="235"/>
      <c r="Y144" s="235"/>
      <c r="Z144" s="13"/>
      <c r="AA144" s="13"/>
      <c r="AB144" s="13"/>
      <c r="AC144" s="13"/>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row>
    <row r="145" spans="1:112" ht="15" customHeight="1" x14ac:dyDescent="0.3">
      <c r="A145" s="20"/>
      <c r="B145" s="20"/>
      <c r="C145" s="27"/>
      <c r="D145" s="27"/>
      <c r="E145" s="27"/>
      <c r="F145" s="22"/>
      <c r="G145" s="28"/>
      <c r="H145" s="22"/>
      <c r="I145" s="29"/>
      <c r="J145" s="29"/>
      <c r="K145" s="20"/>
      <c r="L145" s="20"/>
      <c r="M145" s="20"/>
      <c r="N145" s="45"/>
      <c r="O145" s="45"/>
      <c r="P145" s="45"/>
      <c r="Q145" s="45"/>
      <c r="R145" s="45"/>
      <c r="S145" s="45"/>
      <c r="T145" s="13"/>
      <c r="U145" s="235"/>
      <c r="V145" s="235"/>
      <c r="W145" s="235"/>
      <c r="X145" s="235"/>
      <c r="Y145" s="235"/>
      <c r="Z145" s="13"/>
      <c r="AA145" s="13"/>
      <c r="AB145" s="13"/>
      <c r="AC145" s="13"/>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row>
    <row r="146" spans="1:112" ht="15" customHeight="1" x14ac:dyDescent="0.4">
      <c r="A146" s="20"/>
      <c r="B146" s="46"/>
      <c r="C146" s="27"/>
      <c r="D146" s="27"/>
      <c r="E146" s="27"/>
      <c r="F146" s="22"/>
      <c r="G146" s="28"/>
      <c r="H146" s="22"/>
      <c r="I146" s="29"/>
      <c r="J146" s="29"/>
      <c r="K146" s="47"/>
      <c r="L146" s="20"/>
      <c r="M146" s="45"/>
      <c r="N146" s="45"/>
      <c r="O146" s="45"/>
      <c r="P146" s="45"/>
      <c r="Q146" s="45"/>
      <c r="R146" s="45"/>
      <c r="S146" s="45"/>
      <c r="T146" s="13"/>
      <c r="U146" s="235"/>
      <c r="V146" s="235"/>
      <c r="W146" s="235"/>
      <c r="X146" s="235"/>
      <c r="Y146" s="235"/>
      <c r="Z146" s="13"/>
      <c r="AA146" s="13"/>
      <c r="AB146" s="13"/>
      <c r="AC146" s="13"/>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row>
    <row r="147" spans="1:112" ht="15" customHeight="1" x14ac:dyDescent="0.3">
      <c r="A147" s="20"/>
      <c r="B147" s="20"/>
      <c r="C147" s="27"/>
      <c r="D147" s="27"/>
      <c r="E147" s="27"/>
      <c r="F147" s="22"/>
      <c r="G147" s="28"/>
      <c r="H147" s="22"/>
      <c r="I147" s="29"/>
      <c r="J147" s="29"/>
      <c r="K147" s="20"/>
      <c r="L147" s="20"/>
      <c r="M147" s="45"/>
      <c r="N147" s="45"/>
      <c r="O147" s="45"/>
      <c r="P147" s="45"/>
      <c r="Q147" s="45"/>
      <c r="R147" s="45"/>
      <c r="S147" s="45"/>
      <c r="T147" s="13"/>
      <c r="U147" s="235"/>
      <c r="V147" s="235"/>
      <c r="W147" s="235"/>
      <c r="X147" s="235"/>
      <c r="Y147" s="235"/>
      <c r="Z147" s="13"/>
      <c r="AA147" s="13"/>
      <c r="AB147" s="13"/>
      <c r="AC147" s="13"/>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row>
    <row r="148" spans="1:112" ht="15" customHeight="1" x14ac:dyDescent="0.3">
      <c r="A148" s="20"/>
      <c r="B148" s="20"/>
      <c r="C148" s="20"/>
      <c r="D148" s="20"/>
      <c r="E148" s="20"/>
      <c r="F148" s="20"/>
      <c r="G148" s="20"/>
      <c r="H148" s="20"/>
      <c r="I148" s="20"/>
      <c r="J148" s="20"/>
      <c r="K148" s="20"/>
      <c r="L148" s="20"/>
      <c r="M148" s="20"/>
      <c r="N148" s="20"/>
      <c r="O148" s="20"/>
      <c r="P148" s="20"/>
      <c r="Q148" s="20"/>
      <c r="R148" s="20"/>
      <c r="S148" s="20"/>
      <c r="T148" s="13"/>
      <c r="U148" s="235"/>
      <c r="V148" s="235"/>
      <c r="W148" s="235"/>
      <c r="X148" s="235"/>
      <c r="Y148" s="235"/>
      <c r="Z148" s="13"/>
      <c r="AA148" s="13"/>
      <c r="AB148" s="13"/>
      <c r="AC148" s="13"/>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row>
    <row r="149" spans="1:112" ht="15" customHeight="1" x14ac:dyDescent="0.3">
      <c r="A149" s="20"/>
      <c r="B149" s="20"/>
      <c r="C149" s="33"/>
      <c r="D149" s="33"/>
      <c r="E149" s="33"/>
      <c r="F149" s="33"/>
      <c r="G149" s="40"/>
      <c r="H149" s="33"/>
      <c r="I149" s="33"/>
      <c r="J149" s="33"/>
      <c r="K149" s="20"/>
      <c r="L149" s="20"/>
      <c r="M149" s="20"/>
      <c r="N149" s="33"/>
      <c r="O149" s="33"/>
      <c r="P149" s="21"/>
      <c r="Q149" s="33"/>
      <c r="R149" s="33"/>
      <c r="S149" s="33"/>
      <c r="T149" s="13"/>
      <c r="U149" s="235"/>
      <c r="V149" s="235"/>
      <c r="W149" s="235"/>
      <c r="X149" s="235"/>
      <c r="Y149" s="235"/>
      <c r="Z149" s="13"/>
      <c r="AA149" s="13"/>
      <c r="AB149" s="13"/>
      <c r="AC149" s="13"/>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row>
    <row r="150" spans="1:112" ht="15" customHeight="1" x14ac:dyDescent="0.3">
      <c r="A150" s="20"/>
      <c r="B150" s="20"/>
      <c r="C150" s="33"/>
      <c r="D150" s="33"/>
      <c r="E150" s="33"/>
      <c r="F150" s="33"/>
      <c r="G150" s="40"/>
      <c r="H150" s="33"/>
      <c r="I150" s="33"/>
      <c r="J150" s="33"/>
      <c r="K150" s="20"/>
      <c r="L150" s="33"/>
      <c r="M150" s="20"/>
      <c r="N150" s="33"/>
      <c r="O150" s="33"/>
      <c r="P150" s="21"/>
      <c r="Q150" s="33"/>
      <c r="R150" s="33"/>
      <c r="S150" s="33"/>
      <c r="T150" s="249"/>
      <c r="U150" s="235"/>
      <c r="V150" s="235"/>
      <c r="W150" s="235"/>
      <c r="X150" s="235"/>
      <c r="Y150" s="235"/>
      <c r="Z150" s="13"/>
      <c r="AA150" s="13"/>
      <c r="AB150" s="13"/>
      <c r="AC150" s="13"/>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row>
    <row r="151" spans="1:112" ht="15" customHeight="1" x14ac:dyDescent="0.3">
      <c r="A151" s="20"/>
      <c r="B151" s="20"/>
      <c r="C151" s="27"/>
      <c r="D151" s="27"/>
      <c r="E151" s="27"/>
      <c r="F151" s="22"/>
      <c r="G151" s="28"/>
      <c r="H151" s="22"/>
      <c r="I151" s="29"/>
      <c r="J151" s="29"/>
      <c r="K151" s="20"/>
      <c r="L151" s="33"/>
      <c r="M151" s="20"/>
      <c r="N151" s="41"/>
      <c r="O151" s="41"/>
      <c r="P151" s="49"/>
      <c r="Q151" s="43"/>
      <c r="R151" s="44"/>
      <c r="S151" s="44"/>
      <c r="T151" s="249"/>
      <c r="U151" s="235"/>
      <c r="V151" s="235"/>
      <c r="W151" s="235"/>
      <c r="X151" s="235"/>
      <c r="Y151" s="235"/>
      <c r="Z151" s="13"/>
      <c r="AA151" s="13"/>
      <c r="AB151" s="13"/>
      <c r="AC151" s="13"/>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row>
    <row r="152" spans="1:112" ht="12.75" customHeight="1" x14ac:dyDescent="0.2">
      <c r="A152" s="20"/>
      <c r="B152" s="20"/>
      <c r="C152" s="27"/>
      <c r="D152" s="27"/>
      <c r="E152" s="27"/>
      <c r="F152" s="22"/>
      <c r="G152" s="28"/>
      <c r="H152" s="22"/>
      <c r="I152" s="29"/>
      <c r="J152" s="29"/>
      <c r="K152" s="20"/>
      <c r="L152" s="33"/>
      <c r="M152" s="20"/>
      <c r="N152" s="41"/>
      <c r="O152" s="41"/>
      <c r="P152" s="49"/>
      <c r="Q152" s="43"/>
      <c r="R152" s="44"/>
      <c r="S152" s="44"/>
      <c r="T152" s="249"/>
      <c r="U152" s="13"/>
      <c r="V152" s="13"/>
      <c r="W152" s="13"/>
      <c r="X152" s="13"/>
      <c r="Y152" s="13"/>
      <c r="Z152" s="13"/>
      <c r="AA152" s="13"/>
      <c r="AB152" s="13"/>
      <c r="AC152" s="13"/>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row>
    <row r="153" spans="1:112" ht="12.75" customHeight="1" x14ac:dyDescent="0.2">
      <c r="A153" s="20"/>
      <c r="B153" s="20"/>
      <c r="C153" s="27"/>
      <c r="D153" s="27"/>
      <c r="E153" s="27"/>
      <c r="F153" s="22"/>
      <c r="G153" s="28"/>
      <c r="H153" s="22"/>
      <c r="I153" s="29"/>
      <c r="J153" s="29"/>
      <c r="K153" s="20"/>
      <c r="L153" s="20"/>
      <c r="M153" s="20"/>
      <c r="N153" s="41"/>
      <c r="O153" s="41"/>
      <c r="P153" s="49"/>
      <c r="Q153" s="43"/>
      <c r="R153" s="44"/>
      <c r="S153" s="44"/>
      <c r="T153" s="13"/>
      <c r="U153" s="13"/>
      <c r="V153" s="13"/>
      <c r="W153" s="13"/>
      <c r="X153" s="13"/>
      <c r="Y153" s="13"/>
      <c r="Z153" s="13"/>
      <c r="AA153" s="13"/>
      <c r="AB153" s="13"/>
      <c r="AC153" s="13"/>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row>
    <row r="154" spans="1:112" ht="12.75" customHeight="1" x14ac:dyDescent="0.2">
      <c r="A154" s="20"/>
      <c r="B154" s="20"/>
      <c r="C154" s="27"/>
      <c r="D154" s="27"/>
      <c r="E154" s="27"/>
      <c r="F154" s="22"/>
      <c r="G154" s="28"/>
      <c r="H154" s="22"/>
      <c r="I154" s="29"/>
      <c r="J154" s="29"/>
      <c r="K154" s="20"/>
      <c r="L154" s="20"/>
      <c r="M154" s="20"/>
      <c r="N154" s="41"/>
      <c r="O154" s="41"/>
      <c r="P154" s="49"/>
      <c r="Q154" s="43"/>
      <c r="R154" s="44"/>
      <c r="S154" s="44"/>
      <c r="T154" s="13"/>
      <c r="U154" s="13"/>
      <c r="V154" s="13"/>
      <c r="W154" s="13"/>
      <c r="X154" s="13"/>
      <c r="Y154" s="13"/>
      <c r="Z154" s="13"/>
      <c r="AA154" s="13"/>
      <c r="AB154" s="13"/>
      <c r="AC154" s="13"/>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row>
    <row r="155" spans="1:112" ht="12.75" customHeight="1" x14ac:dyDescent="0.2">
      <c r="A155" s="20"/>
      <c r="B155" s="20"/>
      <c r="C155" s="20"/>
      <c r="D155" s="20"/>
      <c r="E155" s="20"/>
      <c r="F155" s="20"/>
      <c r="G155" s="20"/>
      <c r="H155" s="20"/>
      <c r="I155" s="20"/>
      <c r="J155" s="20"/>
      <c r="K155" s="20"/>
      <c r="L155" s="20"/>
      <c r="M155" s="20"/>
      <c r="N155" s="20"/>
      <c r="O155" s="20"/>
      <c r="P155" s="20"/>
      <c r="Q155" s="20"/>
      <c r="R155" s="20"/>
      <c r="S155" s="20"/>
      <c r="T155" s="13"/>
      <c r="U155" s="13"/>
      <c r="V155" s="13"/>
      <c r="W155" s="13"/>
      <c r="X155" s="13"/>
      <c r="Y155" s="13"/>
      <c r="Z155" s="13"/>
      <c r="AA155" s="13"/>
      <c r="AB155" s="13"/>
      <c r="AC155" s="13"/>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row>
    <row r="156" spans="1:112" ht="12.75" customHeight="1" x14ac:dyDescent="0.4">
      <c r="A156" s="46"/>
      <c r="B156" s="46"/>
      <c r="C156" s="46"/>
      <c r="D156" s="46"/>
      <c r="E156" s="46"/>
      <c r="F156" s="46"/>
      <c r="G156" s="46"/>
      <c r="H156" s="46"/>
      <c r="I156" s="46"/>
      <c r="J156" s="46"/>
      <c r="K156" s="20"/>
      <c r="L156" s="20"/>
      <c r="M156" s="46"/>
      <c r="N156" s="46"/>
      <c r="O156" s="46"/>
      <c r="P156" s="46"/>
      <c r="Q156" s="46"/>
      <c r="R156" s="46"/>
      <c r="S156" s="46"/>
      <c r="T156" s="13"/>
      <c r="U156" s="13"/>
      <c r="V156" s="13"/>
      <c r="W156" s="13"/>
      <c r="X156" s="13"/>
      <c r="Y156" s="13"/>
      <c r="Z156" s="13"/>
      <c r="AA156" s="13"/>
      <c r="AB156" s="13"/>
      <c r="AC156" s="13"/>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row>
    <row r="157" spans="1:112" ht="12.75" customHeight="1" x14ac:dyDescent="0.4">
      <c r="A157" s="46"/>
      <c r="B157" s="46"/>
      <c r="C157" s="46"/>
      <c r="D157" s="46"/>
      <c r="E157" s="46"/>
      <c r="F157" s="46"/>
      <c r="G157" s="46"/>
      <c r="H157" s="46"/>
      <c r="I157" s="46"/>
      <c r="J157" s="46"/>
      <c r="K157" s="20"/>
      <c r="L157" s="20"/>
      <c r="M157" s="46"/>
      <c r="N157" s="46"/>
      <c r="O157" s="46"/>
      <c r="P157" s="46"/>
      <c r="Q157" s="46"/>
      <c r="R157" s="46"/>
      <c r="S157" s="46"/>
      <c r="T157" s="13"/>
      <c r="U157" s="13"/>
      <c r="V157" s="13"/>
      <c r="W157" s="13"/>
      <c r="X157" s="13"/>
      <c r="Y157" s="13"/>
      <c r="Z157" s="13"/>
      <c r="AA157" s="13"/>
      <c r="AB157" s="13"/>
      <c r="AC157" s="13"/>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row>
    <row r="158" spans="1:112" ht="12.75" customHeight="1" x14ac:dyDescent="0.2">
      <c r="A158" s="20"/>
      <c r="B158" s="20"/>
      <c r="C158" s="20"/>
      <c r="D158" s="20"/>
      <c r="E158" s="20"/>
      <c r="F158" s="20"/>
      <c r="G158" s="20"/>
      <c r="H158" s="20"/>
      <c r="I158" s="20"/>
      <c r="J158" s="20"/>
      <c r="K158" s="20"/>
      <c r="L158" s="20"/>
      <c r="M158" s="20"/>
      <c r="N158" s="20"/>
      <c r="O158" s="20"/>
      <c r="P158" s="20"/>
      <c r="Q158" s="20"/>
      <c r="R158" s="20"/>
      <c r="S158" s="20"/>
      <c r="T158" s="13"/>
      <c r="U158" s="13"/>
      <c r="V158" s="13"/>
      <c r="W158" s="13"/>
      <c r="X158" s="13"/>
      <c r="Y158" s="13"/>
      <c r="Z158" s="13"/>
      <c r="AA158" s="13"/>
      <c r="AB158" s="13"/>
      <c r="AC158" s="13"/>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row>
    <row r="159" spans="1:112" ht="12.75" customHeight="1" x14ac:dyDescent="0.2">
      <c r="A159" s="50"/>
      <c r="B159" s="20"/>
      <c r="C159" s="20"/>
      <c r="D159" s="20"/>
      <c r="E159" s="20"/>
      <c r="F159" s="20"/>
      <c r="G159" s="20"/>
      <c r="H159" s="20"/>
      <c r="I159" s="20"/>
      <c r="J159" s="20"/>
      <c r="K159" s="20"/>
      <c r="L159" s="20"/>
      <c r="M159" s="50"/>
      <c r="N159" s="20"/>
      <c r="O159" s="20"/>
      <c r="P159" s="20"/>
      <c r="Q159" s="20"/>
      <c r="R159" s="20"/>
      <c r="S159" s="20"/>
      <c r="T159" s="13"/>
      <c r="U159" s="13"/>
      <c r="V159" s="13"/>
      <c r="W159" s="13"/>
      <c r="X159" s="13"/>
      <c r="Y159" s="13"/>
      <c r="Z159" s="13"/>
      <c r="AA159" s="13"/>
      <c r="AB159" s="13"/>
      <c r="AC159" s="13"/>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row>
    <row r="160" spans="1:112" ht="12.75" customHeight="1" x14ac:dyDescent="0.2">
      <c r="A160" s="20"/>
      <c r="B160" s="20"/>
      <c r="C160" s="20"/>
      <c r="D160" s="20"/>
      <c r="E160" s="20"/>
      <c r="F160" s="20"/>
      <c r="G160" s="20"/>
      <c r="H160" s="20"/>
      <c r="I160" s="20"/>
      <c r="J160" s="20"/>
      <c r="K160" s="20"/>
      <c r="L160" s="20"/>
      <c r="M160" s="20"/>
      <c r="N160" s="20"/>
      <c r="O160" s="20"/>
      <c r="P160" s="20"/>
      <c r="Q160" s="20"/>
      <c r="R160" s="20"/>
      <c r="S160" s="20"/>
      <c r="T160" s="13"/>
      <c r="U160" s="13"/>
      <c r="V160" s="13"/>
      <c r="W160" s="13"/>
      <c r="X160" s="13"/>
      <c r="Y160" s="13"/>
      <c r="Z160" s="13"/>
      <c r="AA160" s="13"/>
      <c r="AB160" s="13"/>
      <c r="AC160" s="13"/>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row>
    <row r="161" spans="1:112" ht="12.75" customHeight="1" x14ac:dyDescent="0.2">
      <c r="A161" s="20"/>
      <c r="B161" s="20"/>
      <c r="C161" s="51"/>
      <c r="D161" s="51"/>
      <c r="E161" s="51"/>
      <c r="F161" s="51"/>
      <c r="G161" s="51"/>
      <c r="H161" s="51"/>
      <c r="I161" s="51"/>
      <c r="J161" s="20"/>
      <c r="K161" s="20"/>
      <c r="L161" s="20"/>
      <c r="M161" s="52"/>
      <c r="N161" s="52"/>
      <c r="O161" s="52"/>
      <c r="P161" s="52"/>
      <c r="Q161" s="52"/>
      <c r="R161" s="52"/>
      <c r="S161" s="52"/>
      <c r="T161" s="13"/>
      <c r="U161" s="13"/>
      <c r="V161" s="13"/>
      <c r="W161" s="13"/>
      <c r="X161" s="13"/>
      <c r="Y161" s="13"/>
      <c r="Z161" s="13"/>
      <c r="AA161" s="13"/>
      <c r="AB161" s="13"/>
      <c r="AC161" s="13"/>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row>
    <row r="162" spans="1:112" ht="12.75" customHeight="1" x14ac:dyDescent="0.2">
      <c r="A162" s="18"/>
      <c r="B162" s="20"/>
      <c r="C162" s="51"/>
      <c r="D162" s="51"/>
      <c r="E162" s="51"/>
      <c r="F162" s="51"/>
      <c r="G162" s="51"/>
      <c r="H162" s="51"/>
      <c r="I162" s="51"/>
      <c r="J162" s="20"/>
      <c r="K162" s="20"/>
      <c r="L162" s="20"/>
      <c r="M162" s="52"/>
      <c r="N162" s="52"/>
      <c r="O162" s="52"/>
      <c r="P162" s="52"/>
      <c r="Q162" s="52"/>
      <c r="R162" s="52"/>
      <c r="S162" s="52"/>
      <c r="T162" s="13"/>
      <c r="U162" s="13"/>
      <c r="V162" s="13"/>
      <c r="W162" s="13"/>
      <c r="X162" s="13"/>
      <c r="Y162" s="13"/>
      <c r="Z162" s="13"/>
      <c r="AA162" s="13"/>
      <c r="AB162" s="13"/>
      <c r="AC162" s="13"/>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row>
    <row r="163" spans="1:112" ht="12.75" customHeight="1" x14ac:dyDescent="0.2">
      <c r="A163" s="20"/>
      <c r="B163" s="20"/>
      <c r="C163" s="53"/>
      <c r="D163" s="53"/>
      <c r="E163" s="54"/>
      <c r="F163" s="54"/>
      <c r="G163" s="54"/>
      <c r="H163" s="55"/>
      <c r="I163" s="56"/>
      <c r="J163" s="20"/>
      <c r="K163" s="20"/>
      <c r="L163" s="20"/>
      <c r="M163" s="57"/>
      <c r="N163" s="57"/>
      <c r="O163" s="57"/>
      <c r="P163" s="57"/>
      <c r="Q163" s="57"/>
      <c r="R163" s="57"/>
      <c r="S163" s="57"/>
      <c r="T163" s="13"/>
      <c r="U163" s="13"/>
      <c r="V163" s="13"/>
      <c r="W163" s="13"/>
      <c r="X163" s="13"/>
      <c r="Y163" s="13"/>
      <c r="Z163" s="13"/>
      <c r="AA163" s="13"/>
      <c r="AB163" s="13"/>
      <c r="AC163" s="13"/>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row>
    <row r="164" spans="1:112" ht="12.75" customHeight="1" x14ac:dyDescent="0.2">
      <c r="A164" s="20"/>
      <c r="B164" s="20"/>
      <c r="C164" s="53"/>
      <c r="D164" s="53"/>
      <c r="E164" s="54"/>
      <c r="F164" s="54"/>
      <c r="G164" s="54"/>
      <c r="H164" s="55"/>
      <c r="I164" s="56"/>
      <c r="J164" s="20"/>
      <c r="K164" s="20"/>
      <c r="L164" s="20"/>
      <c r="M164" s="57"/>
      <c r="N164" s="57"/>
      <c r="O164" s="57"/>
      <c r="P164" s="57"/>
      <c r="Q164" s="57"/>
      <c r="R164" s="57"/>
      <c r="S164" s="57"/>
      <c r="T164" s="250"/>
      <c r="U164" s="13"/>
      <c r="V164" s="13"/>
      <c r="W164" s="13"/>
      <c r="X164" s="13"/>
      <c r="Y164" s="13"/>
      <c r="Z164" s="13"/>
      <c r="AA164" s="13"/>
      <c r="AB164" s="13"/>
      <c r="AC164" s="13"/>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row>
    <row r="165" spans="1:112" ht="12.75" customHeight="1" x14ac:dyDescent="0.2">
      <c r="A165" s="20"/>
      <c r="B165" s="59"/>
      <c r="C165" s="53"/>
      <c r="D165" s="53"/>
      <c r="E165" s="54"/>
      <c r="F165" s="54"/>
      <c r="G165" s="54"/>
      <c r="H165" s="55"/>
      <c r="I165" s="56"/>
      <c r="J165" s="20"/>
      <c r="K165" s="20"/>
      <c r="L165" s="20"/>
      <c r="M165" s="57"/>
      <c r="N165" s="57"/>
      <c r="O165" s="57"/>
      <c r="P165" s="57"/>
      <c r="Q165" s="57"/>
      <c r="R165" s="57"/>
      <c r="S165" s="57"/>
      <c r="T165" s="251"/>
      <c r="U165" s="13"/>
      <c r="V165" s="13"/>
      <c r="W165" s="13"/>
      <c r="X165" s="13"/>
      <c r="Y165" s="13"/>
      <c r="Z165" s="13"/>
      <c r="AA165" s="13"/>
      <c r="AB165" s="13"/>
      <c r="AC165" s="13"/>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row>
    <row r="166" spans="1:112" ht="12.75" customHeight="1" x14ac:dyDescent="0.2">
      <c r="A166" s="20"/>
      <c r="B166" s="20"/>
      <c r="C166" s="53"/>
      <c r="D166" s="53"/>
      <c r="E166" s="54"/>
      <c r="F166" s="54"/>
      <c r="G166" s="54"/>
      <c r="H166" s="55"/>
      <c r="I166" s="56"/>
      <c r="J166" s="20"/>
      <c r="K166" s="20"/>
      <c r="L166" s="20"/>
      <c r="M166" s="57"/>
      <c r="N166" s="57"/>
      <c r="O166" s="57"/>
      <c r="P166" s="57"/>
      <c r="Q166" s="57"/>
      <c r="R166" s="57"/>
      <c r="S166" s="57"/>
      <c r="T166" s="251"/>
      <c r="U166" s="13"/>
      <c r="V166" s="13"/>
      <c r="W166" s="13"/>
      <c r="X166" s="13"/>
      <c r="Y166" s="13"/>
      <c r="Z166" s="13"/>
      <c r="AA166" s="13"/>
      <c r="AB166" s="13"/>
      <c r="AC166" s="13"/>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row>
    <row r="167" spans="1:112" ht="12.75" customHeight="1" x14ac:dyDescent="0.2">
      <c r="A167" s="20"/>
      <c r="B167" s="20"/>
      <c r="C167" s="53"/>
      <c r="D167" s="53"/>
      <c r="E167" s="54"/>
      <c r="F167" s="54"/>
      <c r="G167" s="54"/>
      <c r="H167" s="55"/>
      <c r="I167" s="56"/>
      <c r="J167" s="20"/>
      <c r="K167" s="20"/>
      <c r="L167" s="20"/>
      <c r="M167" s="59"/>
      <c r="N167" s="20"/>
      <c r="O167" s="20"/>
      <c r="P167" s="20"/>
      <c r="Q167" s="20"/>
      <c r="R167" s="20"/>
      <c r="S167" s="18"/>
      <c r="T167" s="13"/>
      <c r="U167" s="13"/>
      <c r="V167" s="13"/>
      <c r="W167" s="13"/>
      <c r="X167" s="13"/>
      <c r="Y167" s="13"/>
      <c r="Z167" s="13"/>
      <c r="AA167" s="13"/>
      <c r="AB167" s="13"/>
      <c r="AC167" s="13"/>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row>
    <row r="168" spans="1:112" ht="12.75" customHeight="1" x14ac:dyDescent="0.2">
      <c r="A168" s="20"/>
      <c r="B168" s="20"/>
      <c r="C168" s="53"/>
      <c r="D168" s="53"/>
      <c r="E168" s="54"/>
      <c r="F168" s="54"/>
      <c r="G168" s="54"/>
      <c r="H168" s="55"/>
      <c r="I168" s="56"/>
      <c r="J168" s="20"/>
      <c r="K168" s="20"/>
      <c r="L168" s="20"/>
      <c r="M168" s="57"/>
      <c r="N168" s="57"/>
      <c r="O168" s="57"/>
      <c r="P168" s="57"/>
      <c r="Q168" s="57"/>
      <c r="R168" s="57"/>
      <c r="S168" s="57"/>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row>
    <row r="169" spans="1:112" ht="12.75" customHeight="1" x14ac:dyDescent="0.2">
      <c r="A169" s="20"/>
      <c r="B169" s="20"/>
      <c r="C169" s="53"/>
      <c r="D169" s="53"/>
      <c r="E169" s="54"/>
      <c r="F169" s="54"/>
      <c r="G169" s="54"/>
      <c r="H169" s="55"/>
      <c r="I169" s="56"/>
      <c r="J169" s="20"/>
      <c r="K169" s="20"/>
      <c r="L169" s="20"/>
      <c r="M169" s="57"/>
      <c r="N169" s="57"/>
      <c r="O169" s="57"/>
      <c r="P169" s="57"/>
      <c r="Q169" s="57"/>
      <c r="R169" s="57"/>
      <c r="S169" s="57"/>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row>
    <row r="170" spans="1:112" ht="12.75" customHeight="1" x14ac:dyDescent="0.2">
      <c r="A170" s="20"/>
      <c r="B170" s="20"/>
      <c r="C170" s="53"/>
      <c r="D170" s="53"/>
      <c r="E170" s="54"/>
      <c r="F170" s="54"/>
      <c r="G170" s="54"/>
      <c r="H170" s="55"/>
      <c r="I170" s="56"/>
      <c r="J170" s="20"/>
      <c r="K170" s="20"/>
      <c r="L170" s="20"/>
      <c r="M170" s="57"/>
      <c r="N170" s="57"/>
      <c r="O170" s="57"/>
      <c r="P170" s="57"/>
      <c r="Q170" s="57"/>
      <c r="R170" s="57"/>
      <c r="S170" s="57"/>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row>
    <row r="171" spans="1:112" ht="12.75" customHeight="1" x14ac:dyDescent="0.2">
      <c r="A171" s="20"/>
      <c r="B171" s="20"/>
      <c r="C171" s="53"/>
      <c r="D171" s="53"/>
      <c r="E171" s="54"/>
      <c r="F171" s="54"/>
      <c r="G171" s="54"/>
      <c r="H171" s="55"/>
      <c r="I171" s="56"/>
      <c r="J171" s="20"/>
      <c r="K171" s="20"/>
      <c r="L171" s="20"/>
      <c r="M171" s="57"/>
      <c r="N171" s="57"/>
      <c r="O171" s="57"/>
      <c r="P171" s="57"/>
      <c r="Q171" s="57"/>
      <c r="R171" s="57"/>
      <c r="S171" s="57"/>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row>
    <row r="172" spans="1:112" ht="12.75" customHeight="1" x14ac:dyDescent="0.2">
      <c r="A172" s="20"/>
      <c r="B172" s="20"/>
      <c r="C172" s="53"/>
      <c r="D172" s="53"/>
      <c r="E172" s="54"/>
      <c r="F172" s="54"/>
      <c r="G172" s="54"/>
      <c r="H172" s="55"/>
      <c r="I172" s="56"/>
      <c r="J172" s="20"/>
      <c r="K172" s="20"/>
      <c r="L172" s="20"/>
      <c r="M172" s="60"/>
      <c r="N172" s="60"/>
      <c r="O172" s="60"/>
      <c r="P172" s="60"/>
      <c r="Q172" s="60"/>
      <c r="R172" s="60"/>
      <c r="S172" s="60"/>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row>
    <row r="173" spans="1:112" ht="12.75" customHeight="1" x14ac:dyDescent="0.2">
      <c r="A173" s="11"/>
      <c r="B173" s="11"/>
      <c r="C173" s="11"/>
      <c r="D173" s="11"/>
      <c r="E173" s="11"/>
      <c r="F173" s="11"/>
      <c r="G173" s="11"/>
      <c r="H173" s="11"/>
      <c r="I173" s="56"/>
      <c r="J173" s="20"/>
      <c r="K173" s="20"/>
      <c r="L173" s="20"/>
      <c r="M173" s="31"/>
      <c r="N173" s="20"/>
      <c r="O173" s="20"/>
      <c r="P173" s="20"/>
      <c r="Q173" s="20"/>
      <c r="R173" s="20"/>
      <c r="S173" s="61"/>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row>
    <row r="174" spans="1:112" ht="12.75" customHeight="1" x14ac:dyDescent="0.2">
      <c r="A174" s="11"/>
      <c r="B174" s="11"/>
      <c r="C174" s="11"/>
      <c r="D174" s="11"/>
      <c r="E174" s="11"/>
      <c r="F174" s="11"/>
      <c r="G174" s="11"/>
      <c r="H174" s="11"/>
      <c r="I174" s="56"/>
      <c r="J174" s="20"/>
      <c r="K174" s="20"/>
      <c r="L174" s="20"/>
      <c r="M174" s="20"/>
      <c r="N174" s="20"/>
      <c r="O174" s="20"/>
      <c r="P174" s="20"/>
      <c r="Q174" s="20"/>
      <c r="R174" s="20"/>
      <c r="S174" s="61"/>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row>
    <row r="175" spans="1:112" ht="12.75" customHeight="1" x14ac:dyDescent="0.2">
      <c r="A175" s="11"/>
      <c r="B175" s="62"/>
      <c r="C175" s="62"/>
      <c r="D175" s="62"/>
      <c r="E175" s="62"/>
      <c r="F175" s="62"/>
      <c r="G175" s="62"/>
      <c r="H175" s="62"/>
      <c r="I175" s="56"/>
      <c r="J175" s="20"/>
      <c r="K175" s="20"/>
      <c r="L175" s="20"/>
      <c r="M175" s="57"/>
      <c r="N175" s="57"/>
      <c r="O175" s="57"/>
      <c r="P175" s="57"/>
      <c r="Q175" s="57"/>
      <c r="R175" s="57"/>
      <c r="S175" s="57"/>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row>
    <row r="176" spans="1:112" ht="12.75" customHeight="1" x14ac:dyDescent="0.2">
      <c r="A176" s="62"/>
      <c r="B176" s="62"/>
      <c r="C176" s="62"/>
      <c r="D176" s="62"/>
      <c r="E176" s="62"/>
      <c r="F176" s="62"/>
      <c r="G176" s="62"/>
      <c r="H176" s="62"/>
      <c r="I176" s="56"/>
      <c r="J176" s="20"/>
      <c r="K176" s="20"/>
      <c r="L176" s="20"/>
      <c r="M176" s="57"/>
      <c r="N176" s="57"/>
      <c r="O176" s="57"/>
      <c r="P176" s="57"/>
      <c r="Q176" s="57"/>
      <c r="R176" s="57"/>
      <c r="S176" s="57"/>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row>
    <row r="177" spans="1:112" ht="12.75" customHeight="1" x14ac:dyDescent="0.2">
      <c r="A177" s="62"/>
      <c r="B177" s="62"/>
      <c r="C177" s="62"/>
      <c r="D177" s="62"/>
      <c r="E177" s="62"/>
      <c r="F177" s="62"/>
      <c r="G177" s="62"/>
      <c r="H177" s="62"/>
      <c r="I177" s="56"/>
      <c r="J177" s="20"/>
      <c r="K177" s="20"/>
      <c r="L177" s="20"/>
      <c r="M177" s="57"/>
      <c r="N177" s="57"/>
      <c r="O177" s="57"/>
      <c r="P177" s="57"/>
      <c r="Q177" s="57"/>
      <c r="R177" s="57"/>
      <c r="S177" s="57"/>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row>
    <row r="178" spans="1:112" ht="12.75" customHeight="1" x14ac:dyDescent="0.2">
      <c r="A178" s="62"/>
      <c r="B178" s="62"/>
      <c r="C178" s="62"/>
      <c r="D178" s="62"/>
      <c r="E178" s="62"/>
      <c r="F178" s="62"/>
      <c r="G178" s="62"/>
      <c r="H178" s="62"/>
      <c r="I178" s="56"/>
      <c r="J178" s="20"/>
      <c r="K178" s="20"/>
      <c r="L178" s="20"/>
      <c r="M178" s="57"/>
      <c r="N178" s="57"/>
      <c r="O178" s="57"/>
      <c r="P178" s="57"/>
      <c r="Q178" s="57"/>
      <c r="R178" s="57"/>
      <c r="S178" s="57"/>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row>
    <row r="179" spans="1:112" ht="12.75" customHeight="1" x14ac:dyDescent="0.2">
      <c r="A179" s="62"/>
      <c r="B179" s="62"/>
      <c r="C179" s="62"/>
      <c r="D179" s="62"/>
      <c r="E179" s="62"/>
      <c r="F179" s="62"/>
      <c r="G179" s="62"/>
      <c r="H179" s="62"/>
      <c r="I179" s="56"/>
      <c r="J179" s="52"/>
      <c r="K179" s="20"/>
      <c r="L179" s="20"/>
      <c r="M179" s="57"/>
      <c r="N179" s="57"/>
      <c r="O179" s="57"/>
      <c r="P179" s="57"/>
      <c r="Q179" s="57"/>
      <c r="R179" s="57"/>
      <c r="S179" s="57"/>
      <c r="T179" s="250"/>
      <c r="U179" s="13"/>
      <c r="V179" s="13"/>
      <c r="W179" s="13"/>
      <c r="X179" s="13"/>
      <c r="Y179" s="13"/>
      <c r="Z179" s="13"/>
      <c r="AA179" s="13"/>
      <c r="AB179" s="13"/>
      <c r="AC179" s="13"/>
      <c r="AD179" s="13"/>
      <c r="AE179" s="13"/>
      <c r="AF179" s="13"/>
      <c r="AG179" s="13"/>
      <c r="AH179" s="13"/>
      <c r="AI179" s="13"/>
      <c r="AJ179" s="13"/>
      <c r="AK179" s="13"/>
      <c r="AL179" s="13"/>
      <c r="AM179" s="13"/>
      <c r="AN179" s="13"/>
      <c r="AO179" s="13"/>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row>
    <row r="180" spans="1:112" ht="12.75" customHeight="1" x14ac:dyDescent="0.2">
      <c r="A180" s="63"/>
      <c r="B180" s="62"/>
      <c r="C180" s="62"/>
      <c r="D180" s="62"/>
      <c r="E180" s="62"/>
      <c r="F180" s="62"/>
      <c r="G180" s="62"/>
      <c r="H180" s="62"/>
      <c r="I180" s="56"/>
      <c r="J180" s="52"/>
      <c r="K180" s="20"/>
      <c r="L180" s="20"/>
      <c r="M180" s="57"/>
      <c r="N180" s="57"/>
      <c r="O180" s="57"/>
      <c r="P180" s="57"/>
      <c r="Q180" s="57"/>
      <c r="R180" s="57"/>
      <c r="S180" s="57"/>
      <c r="T180" s="250"/>
      <c r="U180" s="13"/>
      <c r="V180" s="13"/>
      <c r="W180" s="13"/>
      <c r="X180" s="13"/>
      <c r="Y180" s="13"/>
      <c r="Z180" s="13"/>
      <c r="AA180" s="13"/>
      <c r="AB180" s="13"/>
      <c r="AC180" s="13"/>
      <c r="AD180" s="13"/>
      <c r="AE180" s="13"/>
      <c r="AF180" s="13"/>
      <c r="AG180" s="13"/>
      <c r="AH180" s="13"/>
      <c r="AI180" s="13"/>
      <c r="AJ180" s="13"/>
      <c r="AK180" s="13"/>
      <c r="AL180" s="13"/>
      <c r="AM180" s="13"/>
      <c r="AN180" s="13"/>
      <c r="AO180" s="13"/>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row>
    <row r="181" spans="1:112" ht="12.75" customHeight="1" x14ac:dyDescent="0.2">
      <c r="A181" s="62"/>
      <c r="B181" s="62"/>
      <c r="C181" s="62"/>
      <c r="D181" s="62"/>
      <c r="E181" s="62"/>
      <c r="F181" s="62"/>
      <c r="G181" s="62"/>
      <c r="H181" s="62"/>
      <c r="I181" s="64"/>
      <c r="J181" s="64"/>
      <c r="K181" s="64"/>
      <c r="L181" s="64"/>
      <c r="M181" s="64"/>
      <c r="N181" s="64"/>
      <c r="O181" s="64"/>
      <c r="P181" s="64"/>
      <c r="Q181" s="64"/>
      <c r="R181" s="64"/>
      <c r="S181" s="64"/>
      <c r="T181" s="250"/>
      <c r="U181" s="13"/>
      <c r="V181" s="13"/>
      <c r="W181" s="13"/>
      <c r="X181" s="13"/>
      <c r="Y181" s="13"/>
      <c r="Z181" s="13"/>
      <c r="AA181" s="13"/>
      <c r="AB181" s="13"/>
      <c r="AC181" s="13"/>
      <c r="AD181" s="13"/>
      <c r="AE181" s="13"/>
      <c r="AF181" s="13"/>
      <c r="AG181" s="13"/>
      <c r="AH181" s="13"/>
      <c r="AI181" s="13"/>
      <c r="AJ181" s="13"/>
      <c r="AK181" s="13"/>
      <c r="AL181" s="13"/>
      <c r="AM181" s="13"/>
      <c r="AN181" s="13"/>
      <c r="AO181" s="13"/>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row>
    <row r="182" spans="1:112" ht="12.75" customHeight="1" x14ac:dyDescent="0.2">
      <c r="A182" s="63"/>
      <c r="B182" s="62"/>
      <c r="C182" s="62"/>
      <c r="D182" s="62"/>
      <c r="E182" s="62"/>
      <c r="F182" s="62"/>
      <c r="G182" s="62"/>
      <c r="H182" s="62"/>
      <c r="I182" s="64"/>
      <c r="J182" s="64"/>
      <c r="K182" s="64"/>
      <c r="L182" s="64"/>
      <c r="M182" s="64"/>
      <c r="N182" s="64"/>
      <c r="O182" s="64"/>
      <c r="P182" s="64"/>
      <c r="Q182" s="64"/>
      <c r="R182" s="64"/>
      <c r="S182" s="64"/>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row>
    <row r="183" spans="1:112" ht="12.75" customHeight="1" x14ac:dyDescent="0.2">
      <c r="A183" s="63"/>
      <c r="B183" s="62"/>
      <c r="C183" s="62"/>
      <c r="D183" s="62"/>
      <c r="E183" s="62"/>
      <c r="F183" s="62"/>
      <c r="G183" s="62"/>
      <c r="H183" s="62"/>
      <c r="I183" s="64"/>
      <c r="J183" s="64"/>
      <c r="K183" s="64"/>
      <c r="L183" s="64"/>
      <c r="M183" s="64"/>
      <c r="N183" s="64"/>
      <c r="O183" s="64"/>
      <c r="P183" s="64"/>
      <c r="Q183" s="64"/>
      <c r="R183" s="64"/>
      <c r="S183" s="64"/>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row>
    <row r="184" spans="1:112" ht="12.75" customHeight="1" x14ac:dyDescent="0.2">
      <c r="A184" s="63"/>
      <c r="B184" s="62"/>
      <c r="C184" s="62"/>
      <c r="D184" s="62"/>
      <c r="E184" s="62"/>
      <c r="F184" s="62"/>
      <c r="G184" s="62"/>
      <c r="H184" s="62"/>
      <c r="I184" s="64"/>
      <c r="J184" s="64"/>
      <c r="K184" s="64"/>
      <c r="L184" s="64"/>
      <c r="M184" s="64"/>
      <c r="N184" s="64"/>
      <c r="O184" s="64"/>
      <c r="P184" s="64"/>
      <c r="Q184" s="64"/>
      <c r="R184" s="64"/>
      <c r="S184" s="64"/>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row>
    <row r="185" spans="1:112" ht="12.75" customHeight="1" x14ac:dyDescent="0.2">
      <c r="A185" s="62"/>
      <c r="B185" s="62"/>
      <c r="C185" s="62"/>
      <c r="D185" s="62"/>
      <c r="E185" s="62"/>
      <c r="F185" s="62"/>
      <c r="G185" s="62"/>
      <c r="H185" s="62"/>
      <c r="I185" s="65"/>
      <c r="J185" s="65"/>
      <c r="K185" s="65"/>
      <c r="L185" s="65"/>
      <c r="M185" s="65"/>
      <c r="N185" s="65"/>
      <c r="O185" s="65"/>
      <c r="P185" s="65"/>
      <c r="Q185" s="65"/>
      <c r="R185" s="65"/>
      <c r="S185" s="65"/>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row>
    <row r="186" spans="1:112" ht="12.75" customHeight="1" x14ac:dyDescent="0.2">
      <c r="A186" s="137"/>
      <c r="B186" s="137"/>
      <c r="C186" s="137"/>
      <c r="D186" s="137"/>
      <c r="E186" s="137"/>
      <c r="F186" s="137"/>
      <c r="G186" s="137"/>
      <c r="H186" s="137"/>
      <c r="I186" s="137"/>
      <c r="J186" s="137"/>
      <c r="K186" s="137"/>
      <c r="L186" s="137"/>
      <c r="M186" s="137"/>
      <c r="N186" s="11"/>
      <c r="O186" s="20"/>
      <c r="P186" s="20"/>
      <c r="Q186" s="20"/>
      <c r="R186" s="20"/>
      <c r="S186" s="20"/>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row>
    <row r="187" spans="1:112" ht="12.75" customHeight="1" x14ac:dyDescent="0.2">
      <c r="A187" s="137"/>
      <c r="B187" s="137"/>
      <c r="C187" s="137"/>
      <c r="D187" s="137"/>
      <c r="E187" s="137"/>
      <c r="F187" s="137"/>
      <c r="G187" s="137"/>
      <c r="H187" s="137"/>
      <c r="I187" s="137"/>
      <c r="J187" s="137"/>
      <c r="K187" s="137"/>
      <c r="L187" s="137"/>
      <c r="M187" s="137"/>
      <c r="N187" s="57"/>
      <c r="O187" s="51"/>
      <c r="P187" s="66"/>
      <c r="Q187" s="67"/>
      <c r="R187" s="67"/>
      <c r="S187" s="18"/>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row>
    <row r="188" spans="1:112" ht="12.75" customHeight="1" x14ac:dyDescent="0.2">
      <c r="A188" s="137"/>
      <c r="B188" s="11"/>
      <c r="C188" s="137"/>
      <c r="D188" s="137"/>
      <c r="E188" s="137"/>
      <c r="F188" s="137"/>
      <c r="G188" s="137"/>
      <c r="H188" s="137"/>
      <c r="I188" s="137"/>
      <c r="J188" s="137"/>
      <c r="K188" s="137"/>
      <c r="L188" s="137"/>
      <c r="M188" s="137"/>
      <c r="N188" s="57"/>
      <c r="O188" s="51"/>
      <c r="P188" s="68"/>
      <c r="Q188" s="69"/>
      <c r="R188" s="69"/>
      <c r="S188" s="20"/>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row>
    <row r="189" spans="1:112" ht="12.75" customHeight="1" x14ac:dyDescent="0.25">
      <c r="A189" s="137"/>
      <c r="B189" s="72"/>
      <c r="C189" s="137"/>
      <c r="D189" s="137"/>
      <c r="E189" s="137"/>
      <c r="F189" s="137"/>
      <c r="G189" s="137"/>
      <c r="H189" s="137"/>
      <c r="I189" s="137"/>
      <c r="J189" s="137"/>
      <c r="K189" s="137"/>
      <c r="L189" s="137"/>
      <c r="M189" s="137"/>
      <c r="N189" s="57"/>
      <c r="O189" s="51"/>
      <c r="P189" s="68"/>
      <c r="Q189" s="69"/>
      <c r="R189" s="69"/>
      <c r="S189" s="20"/>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row>
    <row r="190" spans="1:112" ht="12.75" customHeight="1" x14ac:dyDescent="0.2">
      <c r="A190" s="11"/>
      <c r="B190" s="11"/>
      <c r="C190" s="11"/>
      <c r="D190" s="11"/>
      <c r="E190" s="11"/>
      <c r="F190" s="11"/>
      <c r="G190" s="11"/>
      <c r="H190" s="11"/>
      <c r="I190" s="11"/>
      <c r="J190" s="11"/>
      <c r="K190" s="11"/>
      <c r="L190" s="11"/>
      <c r="M190" s="11"/>
      <c r="N190" s="11"/>
      <c r="O190" s="11"/>
      <c r="P190" s="11"/>
      <c r="Q190" s="11"/>
      <c r="R190" s="11"/>
      <c r="S190" s="11"/>
      <c r="AO190" s="13"/>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row>
    <row r="191" spans="1:112" ht="12.75" customHeight="1" x14ac:dyDescent="0.2">
      <c r="A191" s="11"/>
      <c r="B191" s="11"/>
      <c r="C191" s="11"/>
      <c r="D191" s="11"/>
      <c r="E191" s="11"/>
      <c r="F191" s="11"/>
      <c r="G191" s="11"/>
      <c r="H191" s="11"/>
      <c r="I191" s="11"/>
      <c r="J191" s="11"/>
      <c r="K191" s="11"/>
      <c r="L191" s="11"/>
      <c r="M191" s="11"/>
      <c r="N191" s="11"/>
      <c r="O191" s="11"/>
      <c r="P191" s="11"/>
      <c r="Q191" s="11"/>
      <c r="R191" s="11"/>
      <c r="S191" s="11"/>
      <c r="AO191" s="13"/>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row>
    <row r="192" spans="1:112" ht="12.75" customHeight="1" x14ac:dyDescent="0.2">
      <c r="A192" s="11"/>
      <c r="B192" s="11"/>
      <c r="C192" s="11"/>
      <c r="D192" s="11"/>
      <c r="E192" s="11"/>
      <c r="F192" s="11"/>
      <c r="G192" s="11"/>
      <c r="H192" s="11"/>
      <c r="I192" s="11"/>
      <c r="J192" s="11"/>
      <c r="K192" s="11"/>
      <c r="L192" s="11"/>
      <c r="M192" s="11"/>
      <c r="N192" s="11"/>
      <c r="O192" s="11"/>
      <c r="P192" s="11"/>
      <c r="Q192" s="11"/>
      <c r="R192" s="11"/>
      <c r="S192" s="11"/>
      <c r="AO192" s="13"/>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row>
    <row r="193" spans="1:112" ht="12.75" customHeight="1" x14ac:dyDescent="0.25">
      <c r="A193" s="11"/>
      <c r="B193" s="72" t="s">
        <v>218</v>
      </c>
      <c r="C193" s="11"/>
      <c r="D193" s="11"/>
      <c r="E193" s="11"/>
      <c r="F193" s="11"/>
      <c r="G193" s="11"/>
      <c r="H193" s="11"/>
      <c r="I193" s="11"/>
      <c r="J193" s="11"/>
      <c r="K193" s="11"/>
      <c r="L193" s="11"/>
      <c r="M193" s="11"/>
      <c r="N193" s="11"/>
      <c r="O193" s="11"/>
      <c r="P193" s="11"/>
      <c r="Q193" s="11"/>
      <c r="R193" s="11"/>
      <c r="S193" s="11"/>
      <c r="AO193" s="13"/>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row>
    <row r="194" spans="1:112" ht="12.75" customHeight="1" x14ac:dyDescent="0.2">
      <c r="A194" s="11"/>
      <c r="B194" s="11"/>
      <c r="C194" s="11"/>
      <c r="D194" s="11"/>
      <c r="E194" s="11"/>
      <c r="F194" s="11"/>
      <c r="G194" s="11"/>
      <c r="H194" s="11"/>
      <c r="I194" s="11"/>
      <c r="J194" s="11"/>
      <c r="K194" s="11"/>
      <c r="L194" s="11"/>
      <c r="M194" s="11"/>
      <c r="N194" s="11"/>
      <c r="O194" s="11"/>
      <c r="P194" s="11"/>
      <c r="Q194" s="11"/>
      <c r="R194" s="11"/>
      <c r="S194" s="11"/>
      <c r="AO194" s="13"/>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row>
    <row r="195" spans="1:112" ht="12.75" customHeight="1" x14ac:dyDescent="0.2">
      <c r="A195" s="487" t="s">
        <v>230</v>
      </c>
      <c r="B195" s="487"/>
      <c r="C195" s="487"/>
      <c r="D195" s="487"/>
      <c r="E195" s="487"/>
      <c r="F195" s="487"/>
      <c r="G195" s="487"/>
      <c r="H195" s="487"/>
      <c r="I195" s="487"/>
      <c r="J195" s="487"/>
      <c r="K195" s="487"/>
      <c r="L195" s="487"/>
      <c r="M195" s="487"/>
      <c r="N195" s="487"/>
      <c r="O195" s="487"/>
      <c r="P195" s="487"/>
      <c r="Q195" s="487"/>
      <c r="R195" s="487"/>
      <c r="S195" s="487"/>
      <c r="T195" s="248"/>
      <c r="AO195" s="13"/>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row>
    <row r="196" spans="1:112" ht="12.75" customHeight="1" x14ac:dyDescent="0.2">
      <c r="A196" s="487"/>
      <c r="B196" s="487"/>
      <c r="C196" s="487"/>
      <c r="D196" s="487"/>
      <c r="E196" s="487"/>
      <c r="F196" s="487"/>
      <c r="G196" s="487"/>
      <c r="H196" s="487"/>
      <c r="I196" s="487"/>
      <c r="J196" s="487"/>
      <c r="K196" s="487"/>
      <c r="L196" s="487"/>
      <c r="M196" s="487"/>
      <c r="N196" s="487"/>
      <c r="O196" s="487"/>
      <c r="P196" s="487"/>
      <c r="Q196" s="487"/>
      <c r="R196" s="487"/>
      <c r="S196" s="487"/>
      <c r="T196" s="248"/>
      <c r="AO196" s="13"/>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row>
    <row r="197" spans="1:112" ht="12.75" customHeight="1" x14ac:dyDescent="0.25">
      <c r="A197" s="147"/>
      <c r="B197" s="147"/>
      <c r="C197" s="147"/>
      <c r="D197" s="147"/>
      <c r="E197" s="147"/>
      <c r="F197" s="147"/>
      <c r="G197" s="147"/>
      <c r="H197" s="147"/>
      <c r="I197" s="147"/>
      <c r="J197" s="147"/>
      <c r="K197" s="147"/>
      <c r="L197" s="147"/>
      <c r="M197" s="147"/>
      <c r="N197" s="147"/>
      <c r="O197" s="147"/>
      <c r="P197" s="147"/>
      <c r="Q197" s="147"/>
      <c r="R197" s="147"/>
      <c r="S197" s="147"/>
      <c r="T197" s="204"/>
      <c r="AO197" s="13"/>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row>
    <row r="198" spans="1:112" ht="12.75" customHeight="1" x14ac:dyDescent="0.2">
      <c r="A198" s="20"/>
      <c r="B198" s="11"/>
      <c r="C198" s="20"/>
      <c r="D198" s="20"/>
      <c r="E198" s="20"/>
      <c r="F198" s="20"/>
      <c r="G198" s="11"/>
      <c r="H198" s="20"/>
      <c r="I198" s="20"/>
      <c r="J198" s="20"/>
      <c r="K198" s="20"/>
      <c r="L198" s="20"/>
      <c r="M198" s="20"/>
      <c r="N198" s="20"/>
      <c r="O198" s="20"/>
      <c r="P198" s="20"/>
      <c r="Q198" s="20"/>
      <c r="R198" s="20"/>
      <c r="S198" s="20"/>
      <c r="T198" s="13"/>
      <c r="AO198" s="13"/>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row>
    <row r="199" spans="1:112" ht="12.75" customHeight="1" thickBot="1" x14ac:dyDescent="0.25">
      <c r="A199" s="32" t="s">
        <v>231</v>
      </c>
      <c r="B199" s="11"/>
      <c r="C199" s="20"/>
      <c r="D199" s="20"/>
      <c r="E199" s="20"/>
      <c r="F199" s="20"/>
      <c r="G199" s="11"/>
      <c r="H199" s="20"/>
      <c r="I199" s="20"/>
      <c r="J199" s="20"/>
      <c r="K199" s="20"/>
      <c r="L199" s="20"/>
      <c r="M199" s="20"/>
      <c r="N199" s="20"/>
      <c r="O199" s="20"/>
      <c r="P199" s="20"/>
      <c r="Q199" s="20"/>
      <c r="R199" s="20"/>
      <c r="S199" s="20"/>
      <c r="T199" s="13"/>
      <c r="AO199" s="13"/>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row>
    <row r="200" spans="1:112" ht="12.75" customHeight="1" thickBot="1" x14ac:dyDescent="0.25">
      <c r="A200" s="20"/>
      <c r="B200" s="11"/>
      <c r="C200" s="20"/>
      <c r="D200" s="20"/>
      <c r="E200" s="20"/>
      <c r="F200" s="20"/>
      <c r="G200" s="11"/>
      <c r="H200" s="20"/>
      <c r="I200" s="20"/>
      <c r="J200" s="20"/>
      <c r="K200" s="519" t="s">
        <v>275</v>
      </c>
      <c r="L200" s="520"/>
      <c r="M200" s="520"/>
      <c r="N200" s="520"/>
      <c r="O200" s="520"/>
      <c r="P200" s="520"/>
      <c r="Q200" s="520"/>
      <c r="R200" s="520"/>
      <c r="S200" s="521"/>
      <c r="T200" s="13"/>
      <c r="AO200" s="13"/>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row>
    <row r="201" spans="1:112" ht="12.75" customHeight="1" x14ac:dyDescent="0.2">
      <c r="A201" s="519" t="s">
        <v>274</v>
      </c>
      <c r="B201" s="520"/>
      <c r="C201" s="520"/>
      <c r="D201" s="520"/>
      <c r="E201" s="520"/>
      <c r="F201" s="520"/>
      <c r="G201" s="520"/>
      <c r="H201" s="520"/>
      <c r="I201" s="521"/>
      <c r="J201" s="20"/>
      <c r="K201" s="522"/>
      <c r="L201" s="523"/>
      <c r="M201" s="523"/>
      <c r="N201" s="523"/>
      <c r="O201" s="523"/>
      <c r="P201" s="523"/>
      <c r="Q201" s="523"/>
      <c r="R201" s="523"/>
      <c r="S201" s="524"/>
      <c r="T201" s="13"/>
      <c r="AO201" s="13"/>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row>
    <row r="202" spans="1:112" ht="12.75" customHeight="1" thickBot="1" x14ac:dyDescent="0.25">
      <c r="A202" s="522"/>
      <c r="B202" s="523"/>
      <c r="C202" s="523"/>
      <c r="D202" s="523"/>
      <c r="E202" s="523"/>
      <c r="F202" s="523"/>
      <c r="G202" s="523"/>
      <c r="H202" s="523"/>
      <c r="I202" s="524"/>
      <c r="J202" s="20"/>
      <c r="K202" s="525"/>
      <c r="L202" s="526"/>
      <c r="M202" s="526"/>
      <c r="N202" s="526"/>
      <c r="O202" s="526"/>
      <c r="P202" s="526"/>
      <c r="Q202" s="526"/>
      <c r="R202" s="526"/>
      <c r="S202" s="527"/>
      <c r="T202" s="13"/>
      <c r="AO202" s="13"/>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row>
    <row r="203" spans="1:112" ht="12.75" customHeight="1" thickBot="1" x14ac:dyDescent="0.25">
      <c r="A203" s="525"/>
      <c r="B203" s="526"/>
      <c r="C203" s="526"/>
      <c r="D203" s="526"/>
      <c r="E203" s="526"/>
      <c r="F203" s="526"/>
      <c r="G203" s="526"/>
      <c r="H203" s="526"/>
      <c r="I203" s="527"/>
      <c r="J203" s="20"/>
      <c r="K203" s="528" t="s">
        <v>232</v>
      </c>
      <c r="L203" s="529"/>
      <c r="M203" s="529"/>
      <c r="N203" s="532" t="s">
        <v>233</v>
      </c>
      <c r="O203" s="533"/>
      <c r="P203" s="532" t="s">
        <v>234</v>
      </c>
      <c r="Q203" s="538"/>
      <c r="R203" s="538"/>
      <c r="S203" s="539"/>
      <c r="T203" s="13"/>
      <c r="AO203" s="13"/>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row>
    <row r="204" spans="1:112" ht="12.75" customHeight="1" x14ac:dyDescent="0.2">
      <c r="A204" s="528" t="s">
        <v>232</v>
      </c>
      <c r="B204" s="529"/>
      <c r="C204" s="529"/>
      <c r="D204" s="529" t="s">
        <v>235</v>
      </c>
      <c r="E204" s="529"/>
      <c r="F204" s="529" t="s">
        <v>236</v>
      </c>
      <c r="G204" s="529"/>
      <c r="H204" s="529" t="s">
        <v>234</v>
      </c>
      <c r="I204" s="542"/>
      <c r="J204" s="20"/>
      <c r="K204" s="530"/>
      <c r="L204" s="531"/>
      <c r="M204" s="531"/>
      <c r="N204" s="534"/>
      <c r="O204" s="535"/>
      <c r="P204" s="536"/>
      <c r="Q204" s="540"/>
      <c r="R204" s="540"/>
      <c r="S204" s="541"/>
      <c r="T204" s="13"/>
      <c r="AO204" s="13"/>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row>
    <row r="205" spans="1:112" ht="12.75" customHeight="1" x14ac:dyDescent="0.2">
      <c r="A205" s="530"/>
      <c r="B205" s="531"/>
      <c r="C205" s="531"/>
      <c r="D205" s="531"/>
      <c r="E205" s="531"/>
      <c r="F205" s="531"/>
      <c r="G205" s="531"/>
      <c r="H205" s="531"/>
      <c r="I205" s="543"/>
      <c r="J205" s="20"/>
      <c r="K205" s="530"/>
      <c r="L205" s="531"/>
      <c r="M205" s="531"/>
      <c r="N205" s="534"/>
      <c r="O205" s="535"/>
      <c r="P205" s="531" t="s">
        <v>237</v>
      </c>
      <c r="Q205" s="531"/>
      <c r="R205" s="531" t="s">
        <v>238</v>
      </c>
      <c r="S205" s="543"/>
      <c r="T205" s="13"/>
      <c r="AO205" s="13"/>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row>
    <row r="206" spans="1:112" ht="12.75" customHeight="1" x14ac:dyDescent="0.2">
      <c r="A206" s="544">
        <v>3</v>
      </c>
      <c r="B206" s="545"/>
      <c r="C206" s="545"/>
      <c r="D206" s="545">
        <v>15</v>
      </c>
      <c r="E206" s="545"/>
      <c r="F206" s="546">
        <f>4.54*12</f>
        <v>54.480000000000004</v>
      </c>
      <c r="G206" s="547"/>
      <c r="H206" s="546">
        <v>15.03</v>
      </c>
      <c r="I206" s="548"/>
      <c r="J206" s="20"/>
      <c r="K206" s="530"/>
      <c r="L206" s="531"/>
      <c r="M206" s="531"/>
      <c r="N206" s="536"/>
      <c r="O206" s="537"/>
      <c r="P206" s="531"/>
      <c r="Q206" s="531"/>
      <c r="R206" s="531"/>
      <c r="S206" s="543"/>
      <c r="T206" s="13"/>
      <c r="AO206" s="13"/>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row>
    <row r="207" spans="1:112" ht="12.75" customHeight="1" x14ac:dyDescent="0.2">
      <c r="A207" s="544">
        <v>6</v>
      </c>
      <c r="B207" s="545"/>
      <c r="C207" s="545"/>
      <c r="D207" s="545">
        <v>30</v>
      </c>
      <c r="E207" s="545"/>
      <c r="F207" s="546">
        <f>7.37*12</f>
        <v>88.44</v>
      </c>
      <c r="G207" s="547"/>
      <c r="H207" s="546">
        <v>15.03</v>
      </c>
      <c r="I207" s="548"/>
      <c r="J207" s="20"/>
      <c r="K207" s="544">
        <v>6</v>
      </c>
      <c r="L207" s="545"/>
      <c r="M207" s="545"/>
      <c r="N207" s="546">
        <f>7.87*12</f>
        <v>94.44</v>
      </c>
      <c r="O207" s="547"/>
      <c r="P207" s="546">
        <v>16.36</v>
      </c>
      <c r="Q207" s="547"/>
      <c r="R207" s="546">
        <v>11.5</v>
      </c>
      <c r="S207" s="548"/>
      <c r="T207" s="13"/>
      <c r="AO207" s="13"/>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row>
    <row r="208" spans="1:112" ht="12.75" customHeight="1" x14ac:dyDescent="0.2">
      <c r="A208" s="544">
        <v>9</v>
      </c>
      <c r="B208" s="545"/>
      <c r="C208" s="545"/>
      <c r="D208" s="545">
        <v>45</v>
      </c>
      <c r="E208" s="545"/>
      <c r="F208" s="546">
        <f>9.77*12</f>
        <v>117.24</v>
      </c>
      <c r="G208" s="547"/>
      <c r="H208" s="546">
        <v>15.03</v>
      </c>
      <c r="I208" s="548"/>
      <c r="J208" s="20"/>
      <c r="K208" s="544">
        <v>9</v>
      </c>
      <c r="L208" s="545"/>
      <c r="M208" s="545"/>
      <c r="N208" s="546">
        <f>10.54*12</f>
        <v>126.47999999999999</v>
      </c>
      <c r="O208" s="547"/>
      <c r="P208" s="546">
        <v>16.36</v>
      </c>
      <c r="Q208" s="547"/>
      <c r="R208" s="546">
        <v>11.5</v>
      </c>
      <c r="S208" s="548"/>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row>
    <row r="209" spans="1:112" ht="12.75" customHeight="1" x14ac:dyDescent="0.2">
      <c r="A209" s="544">
        <v>12</v>
      </c>
      <c r="B209" s="545"/>
      <c r="C209" s="545"/>
      <c r="D209" s="545">
        <v>60</v>
      </c>
      <c r="E209" s="545"/>
      <c r="F209" s="549">
        <f>15.01*12</f>
        <v>180.12</v>
      </c>
      <c r="G209" s="550"/>
      <c r="H209" s="546">
        <v>15.03</v>
      </c>
      <c r="I209" s="548"/>
      <c r="J209" s="20"/>
      <c r="K209" s="544">
        <v>12</v>
      </c>
      <c r="L209" s="545"/>
      <c r="M209" s="545"/>
      <c r="N209" s="546">
        <f>17.06*12</f>
        <v>204.71999999999997</v>
      </c>
      <c r="O209" s="547"/>
      <c r="P209" s="546">
        <v>16.36</v>
      </c>
      <c r="Q209" s="547"/>
      <c r="R209" s="546">
        <v>11.5</v>
      </c>
      <c r="S209" s="548"/>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row>
    <row r="210" spans="1:112" ht="12.75" customHeight="1" thickBot="1" x14ac:dyDescent="0.25">
      <c r="A210" s="557">
        <v>15</v>
      </c>
      <c r="B210" s="558"/>
      <c r="C210" s="556"/>
      <c r="D210" s="555">
        <v>75</v>
      </c>
      <c r="E210" s="556"/>
      <c r="F210" s="555">
        <f>17.21*12</f>
        <v>206.52</v>
      </c>
      <c r="G210" s="556"/>
      <c r="H210" s="555">
        <v>15.03</v>
      </c>
      <c r="I210" s="559"/>
      <c r="J210" s="20"/>
      <c r="K210" s="544">
        <v>15</v>
      </c>
      <c r="L210" s="545"/>
      <c r="M210" s="545"/>
      <c r="N210" s="546">
        <f>19.77*12</f>
        <v>237.24</v>
      </c>
      <c r="O210" s="547"/>
      <c r="P210" s="546">
        <v>16.36</v>
      </c>
      <c r="Q210" s="547"/>
      <c r="R210" s="546">
        <v>11.5</v>
      </c>
      <c r="S210" s="548"/>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row>
    <row r="211" spans="1:112" ht="12.75" customHeight="1" thickBot="1" x14ac:dyDescent="0.25">
      <c r="A211" s="552"/>
      <c r="B211" s="552"/>
      <c r="C211" s="552"/>
      <c r="D211" s="552"/>
      <c r="E211" s="552"/>
      <c r="F211" s="551"/>
      <c r="G211" s="551"/>
      <c r="H211" s="552"/>
      <c r="I211" s="552"/>
      <c r="J211" s="20"/>
      <c r="K211" s="553">
        <v>18</v>
      </c>
      <c r="L211" s="554"/>
      <c r="M211" s="554"/>
      <c r="N211" s="555">
        <f>22.24*12</f>
        <v>266.88</v>
      </c>
      <c r="O211" s="556"/>
      <c r="P211" s="555">
        <v>16.36</v>
      </c>
      <c r="Q211" s="556"/>
      <c r="R211" s="555">
        <v>11.5</v>
      </c>
      <c r="S211" s="559"/>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row>
    <row r="212" spans="1:112" ht="12.75" customHeight="1" x14ac:dyDescent="0.25">
      <c r="A212" s="137"/>
      <c r="B212" s="72"/>
      <c r="C212" s="137"/>
      <c r="D212" s="137"/>
      <c r="E212" s="137"/>
      <c r="F212" s="137"/>
      <c r="G212" s="137"/>
      <c r="H212" s="137"/>
      <c r="I212" s="137"/>
      <c r="J212" s="137"/>
      <c r="K212" s="137"/>
      <c r="L212" s="137"/>
      <c r="M212" s="137"/>
      <c r="N212" s="57"/>
      <c r="O212" s="51"/>
      <c r="P212" s="68"/>
      <c r="Q212" s="69"/>
      <c r="R212" s="69"/>
      <c r="S212" s="20"/>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row>
    <row r="213" spans="1:112" ht="12.75" customHeight="1" x14ac:dyDescent="0.25">
      <c r="A213" s="137"/>
      <c r="B213" s="72"/>
      <c r="C213" s="137"/>
      <c r="D213" s="137"/>
      <c r="E213" s="137"/>
      <c r="F213" s="137"/>
      <c r="G213" s="137"/>
      <c r="H213" s="137"/>
      <c r="I213" s="137"/>
      <c r="J213" s="137"/>
      <c r="K213" s="137"/>
      <c r="L213" s="137"/>
      <c r="M213" s="137"/>
      <c r="N213" s="57"/>
      <c r="O213" s="51"/>
      <c r="P213" s="68"/>
      <c r="Q213" s="69"/>
      <c r="R213" s="69"/>
      <c r="S213" s="20"/>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row>
    <row r="214" spans="1:112" ht="12.75" customHeight="1" x14ac:dyDescent="0.25">
      <c r="A214" s="137"/>
      <c r="B214" s="72"/>
      <c r="C214" s="137"/>
      <c r="D214" s="137"/>
      <c r="E214" s="137"/>
      <c r="F214" s="137"/>
      <c r="G214" s="137"/>
      <c r="H214" s="137"/>
      <c r="I214" s="137"/>
      <c r="J214" s="137"/>
      <c r="K214" s="137"/>
      <c r="L214" s="137"/>
      <c r="M214" s="137"/>
      <c r="N214" s="57"/>
      <c r="O214" s="51"/>
      <c r="P214" s="68"/>
      <c r="Q214" s="69"/>
      <c r="R214" s="69"/>
      <c r="S214" s="20"/>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row>
    <row r="215" spans="1:112" ht="12.75" customHeight="1" x14ac:dyDescent="0.3">
      <c r="A215" s="75"/>
      <c r="B215" s="73"/>
      <c r="C215" s="73"/>
      <c r="D215" s="73"/>
      <c r="E215" s="73"/>
      <c r="F215" s="73"/>
      <c r="G215" s="73"/>
      <c r="H215" s="20"/>
      <c r="I215" s="20"/>
      <c r="J215" s="20"/>
      <c r="K215" s="20"/>
      <c r="L215" s="20"/>
      <c r="M215" s="20"/>
      <c r="N215" s="71"/>
      <c r="O215" s="20"/>
      <c r="P215" s="20"/>
      <c r="Q215" s="20"/>
      <c r="R215" s="20"/>
      <c r="S215" s="18"/>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row>
    <row r="216" spans="1:112" ht="12.75" customHeight="1" x14ac:dyDescent="0.2">
      <c r="A216" s="487" t="s">
        <v>257</v>
      </c>
      <c r="B216" s="487"/>
      <c r="C216" s="487"/>
      <c r="D216" s="487"/>
      <c r="E216" s="487"/>
      <c r="F216" s="487"/>
      <c r="G216" s="487"/>
      <c r="H216" s="487"/>
      <c r="I216" s="487"/>
      <c r="J216" s="487"/>
      <c r="K216" s="487"/>
      <c r="L216" s="487"/>
      <c r="M216" s="487"/>
      <c r="N216" s="487"/>
      <c r="O216" s="487"/>
      <c r="P216" s="487"/>
      <c r="Q216" s="487"/>
      <c r="R216" s="487"/>
      <c r="S216" s="487"/>
      <c r="T216" s="248"/>
      <c r="U216" s="13"/>
      <c r="V216" s="13"/>
      <c r="W216" s="13"/>
      <c r="X216" s="13"/>
      <c r="Y216" s="13"/>
      <c r="Z216" s="13"/>
      <c r="AA216" s="13"/>
      <c r="AB216" s="13"/>
      <c r="AC216" s="13"/>
      <c r="AD216" s="13"/>
      <c r="AE216" s="13"/>
      <c r="AF216" s="13"/>
      <c r="AG216" s="13"/>
      <c r="AH216" s="13"/>
      <c r="AI216" s="13"/>
      <c r="AJ216" s="13"/>
      <c r="AK216" s="13"/>
      <c r="AL216" s="13"/>
      <c r="AM216" s="13"/>
      <c r="AN216" s="13"/>
      <c r="AO216" s="13"/>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row>
    <row r="217" spans="1:112" ht="12.75" customHeight="1" x14ac:dyDescent="0.2">
      <c r="A217" s="487"/>
      <c r="B217" s="487"/>
      <c r="C217" s="487"/>
      <c r="D217" s="487"/>
      <c r="E217" s="487"/>
      <c r="F217" s="487"/>
      <c r="G217" s="487"/>
      <c r="H217" s="487"/>
      <c r="I217" s="487"/>
      <c r="J217" s="487"/>
      <c r="K217" s="487"/>
      <c r="L217" s="487"/>
      <c r="M217" s="487"/>
      <c r="N217" s="487"/>
      <c r="O217" s="487"/>
      <c r="P217" s="487"/>
      <c r="Q217" s="487"/>
      <c r="R217" s="487"/>
      <c r="S217" s="487"/>
      <c r="T217" s="248"/>
      <c r="U217" s="13"/>
      <c r="V217" s="13"/>
      <c r="W217" s="13"/>
      <c r="X217" s="13"/>
      <c r="Y217" s="13"/>
      <c r="Z217" s="13"/>
      <c r="AA217" s="13"/>
      <c r="AB217" s="13"/>
      <c r="AC217" s="13"/>
      <c r="AD217" s="13"/>
      <c r="AE217" s="13"/>
      <c r="AF217" s="13"/>
      <c r="AG217" s="13"/>
      <c r="AH217" s="13"/>
      <c r="AI217" s="13"/>
      <c r="AJ217" s="13"/>
      <c r="AK217" s="13"/>
      <c r="AL217" s="13"/>
      <c r="AM217" s="13"/>
      <c r="AN217" s="13"/>
      <c r="AO217" s="13"/>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row>
    <row r="218" spans="1:112" ht="12.75" customHeight="1" x14ac:dyDescent="0.25">
      <c r="A218" s="147"/>
      <c r="B218" s="147"/>
      <c r="C218" s="147"/>
      <c r="D218" s="147"/>
      <c r="E218" s="147"/>
      <c r="F218" s="147"/>
      <c r="G218" s="147"/>
      <c r="H218" s="147"/>
      <c r="I218" s="147"/>
      <c r="J218" s="147"/>
      <c r="K218" s="147"/>
      <c r="L218" s="147"/>
      <c r="M218" s="147"/>
      <c r="N218" s="147"/>
      <c r="O218" s="147"/>
      <c r="P218" s="147"/>
      <c r="Q218" s="147"/>
      <c r="R218" s="147"/>
      <c r="S218" s="147"/>
      <c r="T218" s="204"/>
      <c r="U218" s="13"/>
      <c r="V218" s="13"/>
      <c r="W218" s="13"/>
      <c r="X218" s="13"/>
      <c r="Y218" s="13"/>
      <c r="Z218" s="13"/>
      <c r="AA218" s="13"/>
      <c r="AB218" s="13"/>
      <c r="AC218" s="13"/>
      <c r="AD218" s="13"/>
      <c r="AE218" s="13"/>
      <c r="AF218" s="13"/>
      <c r="AG218" s="13"/>
      <c r="AH218" s="13"/>
      <c r="AI218" s="13"/>
      <c r="AJ218" s="13"/>
      <c r="AK218" s="13"/>
      <c r="AL218" s="13"/>
      <c r="AM218" s="13"/>
      <c r="AN218" s="13"/>
      <c r="AO218" s="13"/>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row>
    <row r="219" spans="1:112" ht="12.75" customHeight="1" x14ac:dyDescent="0.25">
      <c r="A219" s="147"/>
      <c r="B219" s="147"/>
      <c r="C219" s="147"/>
      <c r="D219" s="147"/>
      <c r="E219" s="147"/>
      <c r="F219" s="147"/>
      <c r="G219" s="147"/>
      <c r="H219" s="147"/>
      <c r="I219" s="147"/>
      <c r="J219" s="147"/>
      <c r="K219" s="147"/>
      <c r="L219" s="147"/>
      <c r="M219" s="147"/>
      <c r="N219" s="147"/>
      <c r="O219" s="147"/>
      <c r="P219" s="147"/>
      <c r="Q219" s="147"/>
      <c r="R219" s="147"/>
      <c r="S219" s="147"/>
      <c r="T219" s="204"/>
      <c r="U219" s="13"/>
      <c r="V219" s="13"/>
      <c r="W219" s="13"/>
      <c r="X219" s="13"/>
      <c r="Y219" s="13"/>
      <c r="Z219" s="13"/>
      <c r="AA219" s="13"/>
      <c r="AB219" s="13"/>
      <c r="AC219" s="13"/>
      <c r="AD219" s="13"/>
      <c r="AE219" s="13"/>
      <c r="AF219" s="13"/>
      <c r="AG219" s="13"/>
      <c r="AH219" s="13"/>
      <c r="AI219" s="13"/>
      <c r="AJ219" s="13"/>
      <c r="AK219" s="13"/>
      <c r="AL219" s="13"/>
      <c r="AM219" s="13"/>
      <c r="AN219" s="13"/>
      <c r="AO219" s="13"/>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row>
    <row r="220" spans="1:112" ht="12.75" customHeight="1" x14ac:dyDescent="0.3">
      <c r="A220" s="75"/>
      <c r="B220" s="73"/>
      <c r="C220" s="73"/>
      <c r="D220" s="73"/>
      <c r="E220" s="73"/>
      <c r="F220" s="73"/>
      <c r="G220" s="73"/>
      <c r="H220" s="20"/>
      <c r="I220" s="20"/>
      <c r="J220" s="20"/>
      <c r="K220" s="20"/>
      <c r="L220" s="20"/>
      <c r="M220" s="20"/>
      <c r="N220" s="20"/>
      <c r="O220" s="20"/>
      <c r="P220" s="20"/>
      <c r="Q220" s="20"/>
      <c r="R220" s="20"/>
      <c r="S220" s="20"/>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row>
    <row r="221" spans="1:112" ht="12.75" customHeight="1" x14ac:dyDescent="0.3">
      <c r="A221" s="11"/>
      <c r="B221" s="73"/>
      <c r="C221" s="73"/>
      <c r="D221" s="73"/>
      <c r="E221" s="73"/>
      <c r="F221" s="73"/>
      <c r="G221" s="73"/>
      <c r="H221" s="20"/>
      <c r="I221" s="20"/>
      <c r="J221" s="20"/>
      <c r="K221" s="20"/>
      <c r="L221" s="20"/>
      <c r="M221" s="20"/>
      <c r="N221" s="20"/>
      <c r="O221" s="20"/>
      <c r="P221" s="18"/>
      <c r="Q221" s="20"/>
      <c r="R221" s="20"/>
      <c r="S221" s="20"/>
      <c r="T221" s="252"/>
      <c r="U221" s="13"/>
      <c r="V221" s="13"/>
      <c r="W221" s="13"/>
      <c r="X221" s="13"/>
      <c r="Y221" s="13"/>
      <c r="Z221" s="13"/>
      <c r="AA221" s="13"/>
      <c r="AB221" s="13"/>
      <c r="AC221" s="13"/>
      <c r="AD221" s="13"/>
      <c r="AE221" s="13"/>
      <c r="AF221" s="13"/>
      <c r="AG221" s="13"/>
      <c r="AH221" s="13"/>
      <c r="AI221" s="13"/>
      <c r="AJ221" s="13"/>
      <c r="AK221" s="13"/>
      <c r="AL221" s="13"/>
      <c r="AM221" s="13"/>
      <c r="AN221" s="13"/>
      <c r="AO221" s="13"/>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row>
    <row r="222" spans="1:112" ht="12.75" customHeight="1" x14ac:dyDescent="0.2">
      <c r="A222" s="20"/>
      <c r="B222" s="20"/>
      <c r="C222" s="20"/>
      <c r="D222" s="53"/>
      <c r="E222" s="53"/>
      <c r="F222" s="53"/>
      <c r="G222" s="69"/>
      <c r="H222" s="69"/>
      <c r="I222" s="54"/>
      <c r="J222" s="54"/>
      <c r="K222" s="54"/>
      <c r="L222" s="20"/>
      <c r="M222" s="18"/>
      <c r="N222" s="20"/>
      <c r="O222" s="20"/>
      <c r="P222" s="20"/>
      <c r="Q222" s="20"/>
      <c r="R222" s="20"/>
      <c r="S222" s="20"/>
      <c r="T222" s="252"/>
      <c r="U222" s="13"/>
      <c r="V222" s="13"/>
      <c r="W222" s="13"/>
      <c r="X222" s="13"/>
      <c r="Y222" s="13"/>
      <c r="Z222" s="13"/>
      <c r="AA222" s="13"/>
      <c r="AB222" s="13"/>
      <c r="AC222" s="13"/>
      <c r="AD222" s="13"/>
      <c r="AE222" s="13"/>
      <c r="AF222" s="13"/>
      <c r="AG222" s="13"/>
      <c r="AH222" s="13"/>
      <c r="AI222" s="13"/>
      <c r="AJ222" s="13"/>
      <c r="AK222" s="13"/>
      <c r="AL222" s="13"/>
      <c r="AM222" s="13"/>
      <c r="AN222" s="13"/>
      <c r="AO222" s="13"/>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row>
    <row r="223" spans="1:112" ht="12.75" customHeight="1" x14ac:dyDescent="0.2">
      <c r="A223" s="20"/>
      <c r="B223" s="20"/>
      <c r="C223" s="20"/>
      <c r="D223" s="53"/>
      <c r="E223" s="53"/>
      <c r="F223" s="53"/>
      <c r="G223" s="77"/>
      <c r="H223" s="77"/>
      <c r="I223" s="54"/>
      <c r="J223" s="54"/>
      <c r="K223" s="54"/>
      <c r="L223" s="20"/>
      <c r="M223" s="20"/>
      <c r="N223" s="20"/>
      <c r="O223" s="20"/>
      <c r="P223" s="20"/>
      <c r="Q223" s="20"/>
      <c r="R223" s="20"/>
      <c r="S223" s="20"/>
      <c r="T223" s="252"/>
      <c r="U223" s="13"/>
      <c r="V223" s="13"/>
      <c r="W223" s="13"/>
      <c r="X223" s="13"/>
      <c r="Y223" s="13"/>
      <c r="Z223" s="13"/>
      <c r="AA223" s="13"/>
      <c r="AB223" s="13"/>
      <c r="AC223" s="13"/>
      <c r="AD223" s="13"/>
      <c r="AE223" s="13"/>
      <c r="AF223" s="13"/>
      <c r="AG223" s="13"/>
      <c r="AH223" s="13"/>
      <c r="AI223" s="13"/>
      <c r="AJ223" s="13"/>
      <c r="AK223" s="13"/>
      <c r="AL223" s="13"/>
      <c r="AM223" s="13"/>
      <c r="AN223" s="13"/>
      <c r="AO223" s="13"/>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row>
    <row r="224" spans="1:112" ht="12.75" customHeight="1" x14ac:dyDescent="0.2">
      <c r="A224" s="20"/>
      <c r="B224" s="20"/>
      <c r="C224" s="20"/>
      <c r="D224" s="53"/>
      <c r="E224" s="53"/>
      <c r="F224" s="53"/>
      <c r="G224" s="69"/>
      <c r="H224" s="69"/>
      <c r="I224" s="54"/>
      <c r="J224" s="54"/>
      <c r="K224" s="54"/>
      <c r="L224" s="20"/>
      <c r="M224" s="20"/>
      <c r="N224" s="20"/>
      <c r="O224" s="20"/>
      <c r="P224" s="18"/>
      <c r="Q224" s="20"/>
      <c r="R224" s="20"/>
      <c r="S224" s="20"/>
      <c r="T224" s="253"/>
      <c r="U224" s="13"/>
      <c r="V224" s="13"/>
      <c r="W224" s="13"/>
      <c r="X224" s="13"/>
      <c r="Y224" s="13"/>
      <c r="Z224" s="13"/>
      <c r="AA224" s="13"/>
      <c r="AB224" s="13"/>
      <c r="AC224" s="13"/>
      <c r="AD224" s="13"/>
      <c r="AE224" s="13"/>
      <c r="AF224" s="13"/>
      <c r="AG224" s="13"/>
      <c r="AH224" s="13"/>
      <c r="AI224" s="13"/>
      <c r="AJ224" s="13"/>
      <c r="AK224" s="13"/>
      <c r="AL224" s="13"/>
      <c r="AM224" s="13"/>
      <c r="AN224" s="13"/>
      <c r="AO224" s="13"/>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row>
    <row r="225" spans="1:175" ht="12.75" customHeight="1" x14ac:dyDescent="0.2">
      <c r="A225" s="20"/>
      <c r="B225" s="20"/>
      <c r="C225" s="20"/>
      <c r="D225" s="53"/>
      <c r="E225" s="53"/>
      <c r="F225" s="53"/>
      <c r="G225" s="69"/>
      <c r="H225" s="69"/>
      <c r="I225" s="54"/>
      <c r="J225" s="54"/>
      <c r="K225" s="54"/>
      <c r="L225" s="20"/>
      <c r="M225" s="20"/>
      <c r="N225" s="20"/>
      <c r="O225" s="20"/>
      <c r="P225" s="20"/>
      <c r="Q225" s="20"/>
      <c r="R225" s="20"/>
      <c r="S225" s="20"/>
      <c r="T225" s="253"/>
      <c r="U225" s="13"/>
      <c r="V225" s="13"/>
      <c r="W225" s="13"/>
      <c r="X225" s="13"/>
      <c r="Y225" s="13"/>
      <c r="Z225" s="13"/>
      <c r="AA225" s="13"/>
      <c r="AB225" s="13"/>
      <c r="AC225" s="13"/>
      <c r="AD225" s="13"/>
      <c r="AE225" s="13"/>
      <c r="AF225" s="13"/>
      <c r="AG225" s="13"/>
      <c r="AH225" s="13"/>
      <c r="AI225" s="13"/>
      <c r="AJ225" s="13"/>
      <c r="AK225" s="13"/>
      <c r="AL225" s="13"/>
      <c r="AM225" s="13"/>
      <c r="AN225" s="13"/>
      <c r="AO225" s="13"/>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row>
    <row r="226" spans="1:175" ht="12.75" customHeight="1" x14ac:dyDescent="0.2">
      <c r="A226" s="20"/>
      <c r="B226" s="20"/>
      <c r="C226" s="20"/>
      <c r="D226" s="53"/>
      <c r="E226" s="53"/>
      <c r="F226" s="53"/>
      <c r="G226" s="69"/>
      <c r="H226" s="69"/>
      <c r="I226" s="54"/>
      <c r="J226" s="54"/>
      <c r="K226" s="54"/>
      <c r="L226" s="20"/>
      <c r="M226" s="20"/>
      <c r="N226" s="20"/>
      <c r="O226" s="20"/>
      <c r="P226" s="20"/>
      <c r="Q226" s="20"/>
      <c r="R226" s="20"/>
      <c r="S226" s="18"/>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row>
    <row r="227" spans="1:175" ht="12.75" customHeight="1" x14ac:dyDescent="0.2">
      <c r="A227" s="20"/>
      <c r="B227" s="20"/>
      <c r="C227" s="20"/>
      <c r="D227" s="53"/>
      <c r="E227" s="53"/>
      <c r="F227" s="53"/>
      <c r="G227" s="69"/>
      <c r="H227" s="69"/>
      <c r="I227" s="54"/>
      <c r="J227" s="54"/>
      <c r="K227" s="54"/>
      <c r="L227" s="20"/>
      <c r="M227" s="20"/>
      <c r="N227" s="20"/>
      <c r="O227" s="20"/>
      <c r="P227" s="18"/>
      <c r="Q227" s="20"/>
      <c r="R227" s="20"/>
      <c r="S227" s="20"/>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row>
    <row r="228" spans="1:175" ht="12.75" customHeight="1" x14ac:dyDescent="0.2">
      <c r="A228" s="20"/>
      <c r="B228" s="20"/>
      <c r="C228" s="20"/>
      <c r="D228" s="53"/>
      <c r="E228" s="53"/>
      <c r="F228" s="53"/>
      <c r="G228" s="69"/>
      <c r="H228" s="69"/>
      <c r="I228" s="54"/>
      <c r="J228" s="54"/>
      <c r="K228" s="54"/>
      <c r="L228" s="20"/>
      <c r="M228" s="20"/>
      <c r="N228" s="20"/>
      <c r="O228" s="20"/>
      <c r="P228" s="20"/>
      <c r="Q228" s="20"/>
      <c r="R228" s="20"/>
      <c r="S228" s="20"/>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row>
    <row r="229" spans="1:175" ht="12.75" customHeight="1" x14ac:dyDescent="0.2">
      <c r="A229" s="20"/>
      <c r="B229" s="20"/>
      <c r="C229" s="20"/>
      <c r="D229" s="53"/>
      <c r="E229" s="53"/>
      <c r="F229" s="53"/>
      <c r="G229" s="69"/>
      <c r="H229" s="69"/>
      <c r="I229" s="54"/>
      <c r="J229" s="54"/>
      <c r="K229" s="54"/>
      <c r="L229" s="20"/>
      <c r="M229" s="20"/>
      <c r="N229" s="20"/>
      <c r="O229" s="20"/>
      <c r="P229" s="20"/>
      <c r="Q229" s="20"/>
      <c r="R229" s="20"/>
      <c r="S229" s="20"/>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row>
    <row r="230" spans="1:175" ht="12.75" customHeight="1" x14ac:dyDescent="0.2">
      <c r="A230" s="20"/>
      <c r="B230" s="20"/>
      <c r="C230" s="20"/>
      <c r="D230" s="53"/>
      <c r="E230" s="53"/>
      <c r="F230" s="53"/>
      <c r="G230" s="69"/>
      <c r="H230" s="69"/>
      <c r="I230" s="54"/>
      <c r="J230" s="54"/>
      <c r="K230" s="54"/>
      <c r="L230" s="20"/>
      <c r="M230" s="20"/>
      <c r="N230" s="20"/>
      <c r="O230" s="20"/>
      <c r="P230" s="20"/>
      <c r="Q230" s="20"/>
      <c r="R230" s="20"/>
      <c r="S230" s="20"/>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row>
    <row r="231" spans="1:175" ht="12.75" customHeight="1" x14ac:dyDescent="0.2">
      <c r="A231" s="11"/>
      <c r="B231" s="11"/>
      <c r="C231" s="11"/>
      <c r="D231" s="11"/>
      <c r="E231" s="11"/>
      <c r="F231" s="11"/>
      <c r="G231" s="11"/>
      <c r="H231" s="11"/>
      <c r="I231" s="11"/>
      <c r="J231" s="11"/>
      <c r="K231" s="11"/>
      <c r="L231" s="11"/>
      <c r="M231" s="20"/>
      <c r="N231" s="20"/>
      <c r="O231" s="20"/>
      <c r="P231" s="20"/>
      <c r="Q231" s="20"/>
      <c r="R231" s="20"/>
      <c r="S231" s="20"/>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row>
    <row r="232" spans="1:175" ht="12.75" customHeight="1" x14ac:dyDescent="0.2">
      <c r="A232" s="11"/>
      <c r="B232" s="11"/>
      <c r="C232" s="11"/>
      <c r="D232" s="11"/>
      <c r="E232" s="11"/>
      <c r="F232" s="11"/>
      <c r="G232" s="11"/>
      <c r="H232" s="11"/>
      <c r="I232" s="11"/>
      <c r="J232" s="11"/>
      <c r="K232" s="11"/>
      <c r="L232" s="11"/>
      <c r="M232" s="20"/>
      <c r="N232" s="20"/>
      <c r="O232" s="20"/>
      <c r="P232" s="20"/>
      <c r="Q232" s="20"/>
      <c r="R232" s="20"/>
      <c r="S232" s="20"/>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row>
    <row r="233" spans="1:175" ht="17.25" customHeight="1" x14ac:dyDescent="0.2">
      <c r="A233" s="145"/>
      <c r="B233" s="22"/>
      <c r="C233" s="22"/>
      <c r="D233" s="51"/>
      <c r="E233" s="51"/>
      <c r="F233" s="47"/>
      <c r="G233" s="142"/>
      <c r="H233" s="123"/>
      <c r="I233" s="142"/>
      <c r="J233" s="124"/>
      <c r="K233" s="517"/>
      <c r="L233" s="517"/>
      <c r="M233" s="20"/>
      <c r="N233" s="20"/>
      <c r="O233" s="20"/>
      <c r="P233" s="20"/>
      <c r="Q233" s="20"/>
      <c r="R233" s="20"/>
      <c r="S233" s="20"/>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row>
    <row r="234" spans="1:175" ht="12.75" customHeight="1" x14ac:dyDescent="0.2">
      <c r="A234" s="20"/>
      <c r="B234" s="20"/>
      <c r="C234" s="20"/>
      <c r="D234" s="53"/>
      <c r="E234" s="53"/>
      <c r="F234" s="119"/>
      <c r="G234" s="142"/>
      <c r="H234" s="120"/>
      <c r="I234" s="142"/>
      <c r="J234" s="121"/>
      <c r="K234" s="142"/>
      <c r="L234" s="142"/>
      <c r="M234" s="20"/>
      <c r="N234" s="20"/>
      <c r="O234" s="20"/>
      <c r="P234" s="20"/>
      <c r="Q234" s="20"/>
      <c r="R234" s="20"/>
      <c r="S234" s="20"/>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row>
    <row r="235" spans="1:175" ht="12.75" customHeight="1" x14ac:dyDescent="0.2">
      <c r="A235" s="11"/>
      <c r="B235" s="20"/>
      <c r="C235" s="20"/>
      <c r="D235" s="53"/>
      <c r="E235" s="53"/>
      <c r="F235" s="53"/>
      <c r="G235" s="69"/>
      <c r="H235" s="69"/>
      <c r="I235" s="54"/>
      <c r="J235" s="54"/>
      <c r="K235" s="54"/>
      <c r="L235" s="20"/>
      <c r="M235" s="20"/>
      <c r="N235" s="20"/>
      <c r="O235" s="20"/>
      <c r="P235" s="20"/>
      <c r="Q235" s="20"/>
      <c r="R235" s="20"/>
      <c r="S235" s="20"/>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row>
    <row r="236" spans="1:175" ht="14.25" x14ac:dyDescent="0.2">
      <c r="A236" s="258" t="s">
        <v>281</v>
      </c>
      <c r="B236" s="20"/>
      <c r="C236" s="20"/>
      <c r="D236" s="53"/>
      <c r="E236" s="53"/>
      <c r="F236" s="53"/>
      <c r="G236" s="69"/>
      <c r="H236" s="69"/>
      <c r="I236" s="54"/>
      <c r="J236" s="54"/>
      <c r="K236" s="54"/>
      <c r="L236" s="20"/>
      <c r="M236" s="20"/>
      <c r="N236" s="20"/>
      <c r="O236" s="20"/>
      <c r="P236" s="20"/>
      <c r="Q236" s="20"/>
      <c r="R236" s="20"/>
      <c r="S236" s="20"/>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row>
    <row r="237" spans="1:175" ht="14.25" x14ac:dyDescent="0.2">
      <c r="A237" s="258" t="s">
        <v>282</v>
      </c>
      <c r="B237" s="20"/>
      <c r="C237" s="20"/>
      <c r="D237" s="53"/>
      <c r="E237" s="53"/>
      <c r="F237" s="53"/>
      <c r="G237" s="69"/>
      <c r="H237" s="69"/>
      <c r="I237" s="54"/>
      <c r="J237" s="54"/>
      <c r="K237" s="54"/>
      <c r="L237" s="20"/>
      <c r="M237" s="20"/>
      <c r="N237" s="20"/>
      <c r="O237" s="20"/>
      <c r="P237" s="20"/>
      <c r="Q237" s="20"/>
      <c r="R237" s="20"/>
      <c r="S237" s="20"/>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row>
    <row r="238" spans="1:175" ht="12.75" customHeight="1" x14ac:dyDescent="0.2">
      <c r="A238" s="20"/>
      <c r="B238" s="20"/>
      <c r="C238" s="20"/>
      <c r="D238" s="53"/>
      <c r="E238" s="53"/>
      <c r="F238" s="53"/>
      <c r="G238" s="69"/>
      <c r="H238" s="69"/>
      <c r="I238" s="54"/>
      <c r="J238" s="54"/>
      <c r="K238" s="54"/>
      <c r="L238" s="20"/>
      <c r="M238" s="20"/>
      <c r="N238" s="20"/>
      <c r="O238" s="20"/>
      <c r="P238" s="20"/>
      <c r="Q238" s="20"/>
      <c r="R238" s="20"/>
      <c r="S238" s="20"/>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row>
    <row r="239" spans="1:175" s="147" customFormat="1" ht="12.75" customHeight="1" x14ac:dyDescent="0.25">
      <c r="A239" s="20"/>
      <c r="B239" s="20"/>
      <c r="C239" s="20"/>
      <c r="D239" s="20"/>
      <c r="E239" s="20"/>
      <c r="F239" s="20"/>
      <c r="G239" s="20"/>
      <c r="H239" s="20"/>
      <c r="I239" s="20"/>
      <c r="J239" s="20"/>
      <c r="K239" s="20"/>
      <c r="L239" s="20"/>
      <c r="M239" s="20"/>
      <c r="N239" s="20"/>
      <c r="O239" s="20"/>
      <c r="P239" s="20"/>
      <c r="Q239" s="20"/>
      <c r="R239" s="20"/>
      <c r="S239" s="20"/>
      <c r="T239" s="13"/>
      <c r="U239" s="204"/>
      <c r="V239" s="204"/>
      <c r="W239" s="204"/>
      <c r="X239" s="204"/>
      <c r="Y239" s="204"/>
      <c r="Z239" s="204"/>
      <c r="AA239" s="204"/>
      <c r="AB239" s="204"/>
      <c r="AC239" s="204"/>
      <c r="AD239" s="204"/>
      <c r="AE239" s="204"/>
      <c r="AF239" s="204"/>
      <c r="AG239" s="204"/>
      <c r="AH239" s="204"/>
      <c r="AI239" s="204"/>
      <c r="AJ239" s="204"/>
      <c r="AK239" s="204"/>
      <c r="AL239" s="204"/>
      <c r="AM239" s="204"/>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5"/>
      <c r="BK239" s="205"/>
      <c r="BL239" s="205"/>
      <c r="BM239" s="205"/>
      <c r="BN239" s="205"/>
      <c r="BO239" s="205"/>
      <c r="BP239" s="205"/>
      <c r="BQ239" s="205"/>
      <c r="BR239" s="205"/>
      <c r="BS239" s="205"/>
      <c r="BT239" s="205"/>
      <c r="BU239" s="205"/>
      <c r="BV239" s="205"/>
      <c r="BW239" s="205"/>
      <c r="BX239" s="205"/>
      <c r="BY239" s="205"/>
      <c r="BZ239" s="205"/>
      <c r="CA239" s="205"/>
      <c r="CB239" s="205"/>
      <c r="CC239" s="205"/>
      <c r="CD239" s="205"/>
      <c r="CE239" s="205"/>
      <c r="CF239" s="205"/>
      <c r="CG239" s="205"/>
      <c r="CH239" s="205"/>
      <c r="CI239" s="205"/>
      <c r="CJ239" s="205"/>
      <c r="CK239" s="205"/>
      <c r="CL239" s="205"/>
      <c r="CM239" s="205"/>
      <c r="CN239" s="205"/>
      <c r="CO239" s="205"/>
      <c r="CP239" s="205"/>
      <c r="CQ239" s="205"/>
      <c r="CR239" s="205"/>
      <c r="CS239" s="205"/>
      <c r="CT239" s="205"/>
      <c r="CU239" s="205"/>
      <c r="CV239" s="205"/>
      <c r="CW239" s="205"/>
      <c r="CX239" s="205"/>
      <c r="CY239" s="205"/>
      <c r="CZ239" s="205"/>
      <c r="DA239" s="205"/>
      <c r="DB239" s="205"/>
      <c r="DC239" s="205"/>
      <c r="DD239" s="205"/>
      <c r="DE239" s="205"/>
      <c r="DF239" s="205"/>
      <c r="DG239" s="205"/>
      <c r="DH239" s="205"/>
      <c r="DI239" s="205"/>
      <c r="DJ239" s="205"/>
      <c r="DK239" s="205"/>
      <c r="DL239" s="205"/>
      <c r="DM239" s="205"/>
      <c r="DN239" s="20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c r="FP239" s="15"/>
      <c r="FQ239" s="15"/>
      <c r="FR239" s="15"/>
      <c r="FS239" s="15"/>
    </row>
    <row r="240" spans="1:175" s="147" customFormat="1" ht="12.75" customHeight="1" x14ac:dyDescent="0.25">
      <c r="A240" s="20"/>
      <c r="B240" s="20"/>
      <c r="C240" s="20"/>
      <c r="D240" s="20"/>
      <c r="E240" s="20"/>
      <c r="F240" s="20"/>
      <c r="G240" s="20"/>
      <c r="H240" s="20"/>
      <c r="I240" s="20"/>
      <c r="J240" s="20"/>
      <c r="K240" s="20"/>
      <c r="L240" s="20"/>
      <c r="M240" s="20"/>
      <c r="N240" s="20"/>
      <c r="O240" s="20"/>
      <c r="P240" s="20"/>
      <c r="Q240" s="20"/>
      <c r="R240" s="20"/>
      <c r="S240" s="20"/>
      <c r="T240" s="13"/>
      <c r="U240" s="204"/>
      <c r="V240" s="204"/>
      <c r="W240" s="204"/>
      <c r="X240" s="204"/>
      <c r="Y240" s="204"/>
      <c r="Z240" s="204"/>
      <c r="AA240" s="204"/>
      <c r="AB240" s="204"/>
      <c r="AC240" s="204"/>
      <c r="AD240" s="204"/>
      <c r="AE240" s="204"/>
      <c r="AF240" s="204"/>
      <c r="AG240" s="204"/>
      <c r="AH240" s="204"/>
      <c r="AI240" s="204"/>
      <c r="AJ240" s="204"/>
      <c r="AK240" s="204"/>
      <c r="AL240" s="204"/>
      <c r="AM240" s="204"/>
      <c r="AN240" s="204"/>
      <c r="AO240" s="204"/>
      <c r="AP240" s="204"/>
      <c r="AQ240" s="204"/>
      <c r="AR240" s="204"/>
      <c r="AS240" s="204"/>
      <c r="AT240" s="204"/>
      <c r="AU240" s="204"/>
      <c r="AV240" s="204"/>
      <c r="AW240" s="204"/>
      <c r="AX240" s="204"/>
      <c r="AY240" s="204"/>
      <c r="AZ240" s="204"/>
      <c r="BA240" s="204"/>
      <c r="BB240" s="204"/>
      <c r="BC240" s="204"/>
      <c r="BD240" s="204"/>
      <c r="BE240" s="204"/>
      <c r="BF240" s="204"/>
      <c r="BG240" s="204"/>
      <c r="BH240" s="204"/>
      <c r="BI240" s="204"/>
      <c r="BJ240" s="205"/>
      <c r="BK240" s="205"/>
      <c r="BL240" s="205"/>
      <c r="BM240" s="205"/>
      <c r="BN240" s="205"/>
      <c r="BO240" s="205"/>
      <c r="BP240" s="205"/>
      <c r="BQ240" s="205"/>
      <c r="BR240" s="205"/>
      <c r="BS240" s="205"/>
      <c r="BT240" s="205"/>
      <c r="BU240" s="205"/>
      <c r="BV240" s="205"/>
      <c r="BW240" s="205"/>
      <c r="BX240" s="205"/>
      <c r="BY240" s="205"/>
      <c r="BZ240" s="205"/>
      <c r="CA240" s="205"/>
      <c r="CB240" s="205"/>
      <c r="CC240" s="205"/>
      <c r="CD240" s="205"/>
      <c r="CE240" s="205"/>
      <c r="CF240" s="205"/>
      <c r="CG240" s="205"/>
      <c r="CH240" s="205"/>
      <c r="CI240" s="205"/>
      <c r="CJ240" s="205"/>
      <c r="CK240" s="205"/>
      <c r="CL240" s="205"/>
      <c r="CM240" s="205"/>
      <c r="CN240" s="205"/>
      <c r="CO240" s="205"/>
      <c r="CP240" s="205"/>
      <c r="CQ240" s="205"/>
      <c r="CR240" s="205"/>
      <c r="CS240" s="205"/>
      <c r="CT240" s="205"/>
      <c r="CU240" s="205"/>
      <c r="CV240" s="205"/>
      <c r="CW240" s="205"/>
      <c r="CX240" s="205"/>
      <c r="CY240" s="205"/>
      <c r="CZ240" s="205"/>
      <c r="DA240" s="205"/>
      <c r="DB240" s="205"/>
      <c r="DC240" s="205"/>
      <c r="DD240" s="205"/>
      <c r="DE240" s="205"/>
      <c r="DF240" s="205"/>
      <c r="DG240" s="205"/>
      <c r="DH240" s="205"/>
      <c r="DI240" s="205"/>
      <c r="DJ240" s="205"/>
      <c r="DK240" s="205"/>
      <c r="DL240" s="205"/>
      <c r="DM240" s="205"/>
      <c r="DN240" s="20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c r="FO240" s="15"/>
      <c r="FP240" s="15"/>
      <c r="FQ240" s="15"/>
      <c r="FR240" s="15"/>
      <c r="FS240" s="15"/>
    </row>
    <row r="241" spans="1:112" ht="12.75" customHeight="1" x14ac:dyDescent="0.2">
      <c r="A241" s="20"/>
      <c r="B241" s="20"/>
      <c r="C241" s="20"/>
      <c r="D241" s="20"/>
      <c r="E241" s="20"/>
      <c r="F241" s="20"/>
      <c r="G241" s="20"/>
      <c r="H241" s="20"/>
      <c r="I241" s="20"/>
      <c r="J241" s="20"/>
      <c r="K241" s="20"/>
      <c r="L241" s="20"/>
      <c r="M241" s="20"/>
      <c r="N241" s="20"/>
      <c r="O241" s="20"/>
      <c r="P241" s="20"/>
      <c r="Q241" s="20"/>
      <c r="R241" s="20"/>
      <c r="S241" s="20"/>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row>
    <row r="242" spans="1:112" ht="12.75" customHeight="1" x14ac:dyDescent="0.2">
      <c r="A242" s="20"/>
      <c r="B242" s="20"/>
      <c r="C242" s="20"/>
      <c r="D242" s="20"/>
      <c r="E242" s="20"/>
      <c r="F242" s="20"/>
      <c r="G242" s="20"/>
      <c r="H242" s="20"/>
      <c r="I242" s="20"/>
      <c r="J242" s="20"/>
      <c r="K242" s="20"/>
      <c r="L242" s="20"/>
      <c r="M242" s="20"/>
      <c r="N242" s="20"/>
      <c r="O242" s="20"/>
      <c r="P242" s="20"/>
      <c r="Q242" s="20"/>
      <c r="R242" s="20"/>
      <c r="S242" s="20"/>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row>
    <row r="243" spans="1:112" ht="12.75" customHeight="1" x14ac:dyDescent="0.2">
      <c r="A243" s="20"/>
      <c r="B243" s="20"/>
      <c r="C243" s="20"/>
      <c r="D243" s="20"/>
      <c r="E243" s="20"/>
      <c r="F243" s="20"/>
      <c r="G243" s="20"/>
      <c r="H243" s="20"/>
      <c r="I243" s="20"/>
      <c r="J243" s="20"/>
      <c r="K243" s="20"/>
      <c r="L243" s="20"/>
      <c r="M243" s="20"/>
      <c r="N243" s="20"/>
      <c r="O243" s="20"/>
      <c r="P243" s="20"/>
      <c r="Q243" s="20"/>
      <c r="R243" s="20"/>
      <c r="S243" s="20"/>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row>
    <row r="244" spans="1:112" ht="12.75" customHeight="1" x14ac:dyDescent="0.3">
      <c r="A244" s="20"/>
      <c r="B244" s="20"/>
      <c r="C244" s="20"/>
      <c r="D244" s="20"/>
      <c r="E244" s="20"/>
      <c r="F244" s="20"/>
      <c r="G244" s="20"/>
      <c r="H244" s="20"/>
      <c r="I244" s="20"/>
      <c r="J244" s="20"/>
      <c r="K244" s="20"/>
      <c r="L244" s="20"/>
      <c r="M244" s="20"/>
      <c r="N244" s="20"/>
      <c r="O244" s="20"/>
      <c r="P244" s="20"/>
      <c r="Q244" s="20"/>
      <c r="R244" s="20"/>
      <c r="S244" s="20"/>
      <c r="T244" s="13"/>
      <c r="U244" s="13"/>
      <c r="V244" s="235"/>
      <c r="W244" s="235"/>
      <c r="X244" s="235"/>
      <c r="Y244" s="235"/>
      <c r="Z244" s="235"/>
      <c r="AA244" s="235"/>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row>
    <row r="245" spans="1:112" ht="12.75" customHeight="1" x14ac:dyDescent="0.3">
      <c r="A245" s="20"/>
      <c r="B245" s="20"/>
      <c r="C245" s="20"/>
      <c r="D245" s="20"/>
      <c r="E245" s="20"/>
      <c r="F245" s="20"/>
      <c r="G245" s="20"/>
      <c r="H245" s="20"/>
      <c r="I245" s="20"/>
      <c r="J245" s="20"/>
      <c r="K245" s="20"/>
      <c r="L245" s="20"/>
      <c r="M245" s="20"/>
      <c r="N245" s="20"/>
      <c r="O245" s="20"/>
      <c r="P245" s="20"/>
      <c r="Q245" s="20"/>
      <c r="R245" s="20"/>
      <c r="S245" s="20"/>
      <c r="T245" s="13"/>
      <c r="U245" s="13"/>
      <c r="V245" s="235"/>
      <c r="W245" s="235"/>
      <c r="X245" s="235"/>
      <c r="Y245" s="13"/>
      <c r="Z245" s="237"/>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row>
    <row r="246" spans="1:112" ht="12.75" customHeight="1" x14ac:dyDescent="0.3">
      <c r="A246" s="20"/>
      <c r="B246" s="20"/>
      <c r="C246" s="20"/>
      <c r="D246" s="20"/>
      <c r="E246" s="20"/>
      <c r="F246" s="20"/>
      <c r="G246" s="20"/>
      <c r="H246" s="20"/>
      <c r="I246" s="20"/>
      <c r="J246" s="20"/>
      <c r="K246" s="20"/>
      <c r="L246" s="20"/>
      <c r="M246" s="20"/>
      <c r="N246" s="20"/>
      <c r="O246" s="20"/>
      <c r="P246" s="20"/>
      <c r="Q246" s="20"/>
      <c r="R246" s="20"/>
      <c r="S246" s="20"/>
      <c r="T246" s="13"/>
      <c r="U246" s="13"/>
      <c r="V246" s="235"/>
      <c r="W246" s="235"/>
      <c r="X246" s="235"/>
      <c r="Y246" s="13"/>
      <c r="Z246" s="238"/>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row>
    <row r="247" spans="1:112" ht="12.75" customHeight="1" x14ac:dyDescent="0.3">
      <c r="A247" s="20"/>
      <c r="B247" s="20"/>
      <c r="C247" s="20"/>
      <c r="D247" s="20"/>
      <c r="E247" s="20"/>
      <c r="F247" s="20"/>
      <c r="G247" s="11"/>
      <c r="H247" s="32"/>
      <c r="I247" s="32"/>
      <c r="J247" s="32"/>
      <c r="K247" s="32"/>
      <c r="L247" s="32"/>
      <c r="M247" s="32"/>
      <c r="N247" s="32"/>
      <c r="O247" s="32"/>
      <c r="P247" s="32"/>
      <c r="Q247" s="32"/>
      <c r="R247" s="32"/>
      <c r="S247" s="32"/>
      <c r="T247" s="254"/>
      <c r="U247" s="13"/>
      <c r="V247" s="235"/>
      <c r="W247" s="235"/>
      <c r="X247" s="235"/>
      <c r="Y247" s="13"/>
      <c r="Z247" s="237"/>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row>
    <row r="248" spans="1:112" ht="12.75" customHeight="1" x14ac:dyDescent="0.3">
      <c r="A248" s="20"/>
      <c r="B248" s="20"/>
      <c r="C248" s="20"/>
      <c r="D248" s="20"/>
      <c r="E248" s="20"/>
      <c r="F248" s="20"/>
      <c r="G248" s="11"/>
      <c r="H248" s="32"/>
      <c r="I248" s="32"/>
      <c r="J248" s="32"/>
      <c r="K248" s="32"/>
      <c r="L248" s="32"/>
      <c r="M248" s="32"/>
      <c r="N248" s="32"/>
      <c r="O248" s="32"/>
      <c r="P248" s="32"/>
      <c r="Q248" s="32"/>
      <c r="R248" s="32"/>
      <c r="S248" s="32"/>
      <c r="T248" s="254"/>
      <c r="U248" s="13"/>
      <c r="V248" s="235"/>
      <c r="W248" s="235"/>
      <c r="X248" s="235"/>
      <c r="Y248" s="13"/>
      <c r="Z248" s="237"/>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row>
    <row r="249" spans="1:112" ht="12.75" customHeight="1" x14ac:dyDescent="0.3">
      <c r="A249" s="20"/>
      <c r="B249" s="20"/>
      <c r="C249" s="20"/>
      <c r="D249" s="20"/>
      <c r="E249" s="20"/>
      <c r="F249" s="20"/>
      <c r="G249" s="11"/>
      <c r="H249" s="32"/>
      <c r="I249" s="32"/>
      <c r="J249" s="32"/>
      <c r="K249" s="32"/>
      <c r="L249" s="32"/>
      <c r="M249" s="32"/>
      <c r="N249" s="32"/>
      <c r="O249" s="32"/>
      <c r="P249" s="32"/>
      <c r="Q249" s="32"/>
      <c r="R249" s="32"/>
      <c r="S249" s="32"/>
      <c r="T249" s="254"/>
      <c r="U249" s="13"/>
      <c r="V249" s="235"/>
      <c r="W249" s="235"/>
      <c r="X249" s="235"/>
      <c r="Y249" s="13"/>
      <c r="Z249" s="237"/>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row>
    <row r="250" spans="1:112" ht="12.75" customHeight="1" x14ac:dyDescent="0.3">
      <c r="A250" s="20"/>
      <c r="B250" s="20"/>
      <c r="C250" s="20"/>
      <c r="D250" s="20"/>
      <c r="E250" s="20"/>
      <c r="F250" s="20"/>
      <c r="G250" s="11"/>
      <c r="H250" s="32"/>
      <c r="I250" s="32"/>
      <c r="J250" s="32"/>
      <c r="K250" s="32"/>
      <c r="L250" s="32"/>
      <c r="M250" s="32"/>
      <c r="N250" s="32"/>
      <c r="O250" s="32"/>
      <c r="P250" s="32"/>
      <c r="Q250" s="32"/>
      <c r="R250" s="32"/>
      <c r="S250" s="32"/>
      <c r="T250" s="254"/>
      <c r="U250" s="13"/>
      <c r="V250" s="235"/>
      <c r="W250" s="235"/>
      <c r="X250" s="235"/>
      <c r="Y250" s="13"/>
      <c r="Z250" s="237"/>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row>
    <row r="251" spans="1:112" ht="12.75" customHeight="1" x14ac:dyDescent="0.3">
      <c r="A251" s="11"/>
      <c r="B251" s="11"/>
      <c r="C251" s="11"/>
      <c r="D251" s="11"/>
      <c r="E251" s="11"/>
      <c r="F251" s="11"/>
      <c r="G251" s="11"/>
      <c r="H251" s="80"/>
      <c r="I251" s="80"/>
      <c r="J251" s="80"/>
      <c r="K251" s="80"/>
      <c r="L251" s="80"/>
      <c r="M251" s="80"/>
      <c r="N251" s="20"/>
      <c r="O251" s="20"/>
      <c r="P251" s="20"/>
      <c r="Q251" s="20"/>
      <c r="R251" s="20"/>
      <c r="S251" s="20"/>
      <c r="T251" s="13"/>
      <c r="U251" s="13"/>
      <c r="V251" s="235"/>
      <c r="W251" s="235"/>
      <c r="X251" s="235"/>
      <c r="Y251" s="13"/>
      <c r="Z251" s="237"/>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row>
    <row r="252" spans="1:112" ht="17.25" customHeight="1" x14ac:dyDescent="0.3">
      <c r="A252" s="145"/>
      <c r="B252" s="22"/>
      <c r="C252" s="22"/>
      <c r="D252" s="51"/>
      <c r="E252" s="51"/>
      <c r="F252" s="577"/>
      <c r="G252" s="577"/>
      <c r="H252" s="123"/>
      <c r="I252" s="142"/>
      <c r="J252" s="124"/>
      <c r="K252" s="517"/>
      <c r="L252" s="517"/>
      <c r="M252" s="125"/>
      <c r="N252" s="20"/>
      <c r="O252" s="20"/>
      <c r="P252" s="20"/>
      <c r="Q252" s="20"/>
      <c r="R252" s="20"/>
      <c r="S252" s="20"/>
      <c r="T252" s="13"/>
      <c r="U252" s="13"/>
      <c r="V252" s="235"/>
      <c r="W252" s="235"/>
      <c r="X252" s="235"/>
      <c r="Y252" s="13"/>
      <c r="Z252" s="237"/>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row>
    <row r="253" spans="1:112" ht="12.75" customHeight="1" x14ac:dyDescent="0.3">
      <c r="A253" s="20"/>
      <c r="B253" s="20"/>
      <c r="C253" s="20"/>
      <c r="D253" s="20"/>
      <c r="E253" s="20"/>
      <c r="F253" s="20"/>
      <c r="G253" s="11"/>
      <c r="H253" s="81"/>
      <c r="I253" s="81"/>
      <c r="J253" s="81"/>
      <c r="K253" s="81"/>
      <c r="L253" s="81"/>
      <c r="M253" s="81"/>
      <c r="N253" s="20"/>
      <c r="O253" s="20"/>
      <c r="P253" s="20"/>
      <c r="Q253" s="20"/>
      <c r="R253" s="20"/>
      <c r="S253" s="20"/>
      <c r="T253" s="13"/>
      <c r="U253" s="13"/>
      <c r="V253" s="235"/>
      <c r="W253" s="235"/>
      <c r="X253" s="235"/>
      <c r="Y253" s="13"/>
      <c r="Z253" s="237"/>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row>
    <row r="254" spans="1:112" ht="12.75" customHeight="1" x14ac:dyDescent="0.3">
      <c r="A254" s="487" t="s">
        <v>258</v>
      </c>
      <c r="B254" s="487"/>
      <c r="C254" s="487"/>
      <c r="D254" s="487"/>
      <c r="E254" s="487"/>
      <c r="F254" s="487"/>
      <c r="G254" s="487"/>
      <c r="H254" s="487"/>
      <c r="I254" s="487"/>
      <c r="J254" s="487"/>
      <c r="K254" s="487"/>
      <c r="L254" s="487"/>
      <c r="M254" s="487"/>
      <c r="N254" s="487"/>
      <c r="O254" s="487"/>
      <c r="P254" s="487"/>
      <c r="Q254" s="487"/>
      <c r="R254" s="487"/>
      <c r="S254" s="487"/>
      <c r="T254" s="248"/>
      <c r="U254" s="13"/>
      <c r="V254" s="236"/>
      <c r="W254" s="236"/>
      <c r="X254" s="236"/>
      <c r="Y254" s="236"/>
      <c r="Z254" s="236"/>
      <c r="AA254" s="236"/>
      <c r="AB254" s="236"/>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row>
    <row r="255" spans="1:112" ht="12.75" customHeight="1" x14ac:dyDescent="0.3">
      <c r="A255" s="487"/>
      <c r="B255" s="487"/>
      <c r="C255" s="487"/>
      <c r="D255" s="487"/>
      <c r="E255" s="487"/>
      <c r="F255" s="487"/>
      <c r="G255" s="487"/>
      <c r="H255" s="487"/>
      <c r="I255" s="487"/>
      <c r="J255" s="487"/>
      <c r="K255" s="487"/>
      <c r="L255" s="487"/>
      <c r="M255" s="487"/>
      <c r="N255" s="487"/>
      <c r="O255" s="487"/>
      <c r="P255" s="487"/>
      <c r="Q255" s="487"/>
      <c r="R255" s="487"/>
      <c r="S255" s="487"/>
      <c r="T255" s="248"/>
      <c r="U255" s="13"/>
      <c r="V255" s="236"/>
      <c r="W255" s="236"/>
      <c r="X255" s="236"/>
      <c r="Y255" s="236"/>
      <c r="Z255" s="236"/>
      <c r="AA255" s="236"/>
      <c r="AB255" s="236"/>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row>
    <row r="256" spans="1:112" ht="12.75" customHeight="1" x14ac:dyDescent="0.3">
      <c r="A256" s="20"/>
      <c r="B256" s="11"/>
      <c r="C256" s="20"/>
      <c r="D256" s="20"/>
      <c r="E256" s="20"/>
      <c r="F256" s="20"/>
      <c r="G256" s="11"/>
      <c r="H256" s="20"/>
      <c r="I256" s="20"/>
      <c r="J256" s="20"/>
      <c r="K256" s="20"/>
      <c r="L256" s="20"/>
      <c r="M256" s="20"/>
      <c r="N256" s="20"/>
      <c r="O256" s="20"/>
      <c r="P256" s="20"/>
      <c r="Q256" s="20"/>
      <c r="R256" s="20"/>
      <c r="S256" s="20"/>
      <c r="T256" s="13"/>
      <c r="U256" s="13"/>
      <c r="V256" s="236"/>
      <c r="W256" s="236"/>
      <c r="X256" s="236"/>
      <c r="Y256" s="236"/>
      <c r="Z256" s="236"/>
      <c r="AA256" s="236"/>
      <c r="AB256" s="236"/>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row>
    <row r="257" spans="1:112" ht="12.75" customHeight="1" x14ac:dyDescent="0.3">
      <c r="A257" s="20"/>
      <c r="B257" s="11"/>
      <c r="C257" s="20"/>
      <c r="D257" s="20"/>
      <c r="E257" s="20"/>
      <c r="F257" s="20"/>
      <c r="G257" s="11"/>
      <c r="H257" s="20"/>
      <c r="I257" s="20"/>
      <c r="J257" s="20"/>
      <c r="K257" s="20"/>
      <c r="L257" s="20"/>
      <c r="M257" s="20"/>
      <c r="N257" s="20"/>
      <c r="O257" s="20"/>
      <c r="P257" s="20"/>
      <c r="Q257" s="20"/>
      <c r="R257" s="20"/>
      <c r="S257" s="20"/>
      <c r="T257" s="13"/>
      <c r="U257" s="13"/>
      <c r="V257" s="236"/>
      <c r="W257" s="236"/>
      <c r="X257" s="236"/>
      <c r="Y257" s="236"/>
      <c r="Z257" s="236"/>
      <c r="AA257" s="236"/>
      <c r="AB257" s="236"/>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row>
    <row r="258" spans="1:112" ht="12.75" customHeight="1" x14ac:dyDescent="0.3">
      <c r="A258" s="20"/>
      <c r="B258" s="11"/>
      <c r="C258" s="20"/>
      <c r="D258" s="20"/>
      <c r="E258" s="20"/>
      <c r="F258" s="20"/>
      <c r="G258" s="11"/>
      <c r="H258" s="20"/>
      <c r="I258" s="20"/>
      <c r="J258" s="20"/>
      <c r="K258" s="20"/>
      <c r="L258" s="20"/>
      <c r="M258" s="20"/>
      <c r="N258" s="20"/>
      <c r="O258" s="20"/>
      <c r="P258" s="20"/>
      <c r="Q258" s="20"/>
      <c r="R258" s="20"/>
      <c r="S258" s="20"/>
      <c r="T258" s="13"/>
      <c r="U258" s="13"/>
      <c r="V258" s="236"/>
      <c r="W258" s="236"/>
      <c r="X258" s="236"/>
      <c r="Y258" s="236"/>
      <c r="Z258" s="236"/>
      <c r="AA258" s="236"/>
      <c r="AB258" s="236"/>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row>
    <row r="259" spans="1:112" ht="12.75" customHeight="1" x14ac:dyDescent="0.3">
      <c r="A259" s="20"/>
      <c r="B259" s="11"/>
      <c r="C259" s="20"/>
      <c r="D259" s="20"/>
      <c r="E259" s="20"/>
      <c r="F259" s="20"/>
      <c r="G259" s="11"/>
      <c r="H259" s="20"/>
      <c r="I259" s="20"/>
      <c r="J259" s="20"/>
      <c r="K259" s="20"/>
      <c r="L259" s="20"/>
      <c r="M259" s="20"/>
      <c r="N259" s="20"/>
      <c r="O259" s="20"/>
      <c r="P259" s="20"/>
      <c r="Q259" s="20"/>
      <c r="R259" s="20"/>
      <c r="S259" s="20"/>
      <c r="T259" s="13"/>
      <c r="U259" s="13"/>
      <c r="V259" s="236"/>
      <c r="W259" s="236"/>
      <c r="X259" s="236"/>
      <c r="Y259" s="236"/>
      <c r="Z259" s="236"/>
      <c r="AA259" s="236"/>
      <c r="AB259" s="236"/>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row>
    <row r="260" spans="1:112" ht="12.75" customHeight="1" x14ac:dyDescent="0.3">
      <c r="A260" s="20"/>
      <c r="B260" s="11"/>
      <c r="C260" s="20"/>
      <c r="D260" s="20"/>
      <c r="E260" s="20"/>
      <c r="F260" s="20"/>
      <c r="G260" s="11"/>
      <c r="H260" s="20"/>
      <c r="I260" s="20"/>
      <c r="J260" s="20"/>
      <c r="K260" s="20"/>
      <c r="L260" s="20"/>
      <c r="M260" s="20"/>
      <c r="N260" s="20"/>
      <c r="O260" s="20"/>
      <c r="P260" s="20"/>
      <c r="Q260" s="20"/>
      <c r="R260" s="20"/>
      <c r="S260" s="20"/>
      <c r="T260" s="13"/>
      <c r="U260" s="13"/>
      <c r="V260" s="236"/>
      <c r="W260" s="236"/>
      <c r="X260" s="236"/>
      <c r="Y260" s="236"/>
      <c r="Z260" s="236"/>
      <c r="AA260" s="236"/>
      <c r="AB260" s="236"/>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row>
    <row r="261" spans="1:112" ht="12.75" customHeight="1" x14ac:dyDescent="0.3">
      <c r="A261" s="20"/>
      <c r="B261" s="11"/>
      <c r="C261" s="20"/>
      <c r="D261" s="20"/>
      <c r="E261" s="20"/>
      <c r="F261" s="20"/>
      <c r="G261" s="11"/>
      <c r="H261" s="20"/>
      <c r="I261" s="20"/>
      <c r="J261" s="20"/>
      <c r="K261" s="20"/>
      <c r="L261" s="20"/>
      <c r="M261" s="20"/>
      <c r="N261" s="20"/>
      <c r="O261" s="20"/>
      <c r="P261" s="20"/>
      <c r="Q261" s="20"/>
      <c r="R261" s="20"/>
      <c r="S261" s="20"/>
      <c r="T261" s="13"/>
      <c r="U261" s="13"/>
      <c r="V261" s="236"/>
      <c r="W261" s="236"/>
      <c r="X261" s="236"/>
      <c r="Y261" s="236"/>
      <c r="Z261" s="236"/>
      <c r="AA261" s="236"/>
      <c r="AB261" s="236"/>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row>
    <row r="262" spans="1:112" ht="12.75" customHeight="1" x14ac:dyDescent="0.3">
      <c r="A262" s="20"/>
      <c r="B262" s="11"/>
      <c r="C262" s="20"/>
      <c r="D262" s="20"/>
      <c r="E262" s="20"/>
      <c r="F262" s="20"/>
      <c r="G262" s="11"/>
      <c r="H262" s="20"/>
      <c r="I262" s="20"/>
      <c r="J262" s="20"/>
      <c r="K262" s="20"/>
      <c r="L262" s="20"/>
      <c r="M262" s="20"/>
      <c r="N262" s="20"/>
      <c r="O262" s="20"/>
      <c r="P262" s="20"/>
      <c r="Q262" s="20"/>
      <c r="R262" s="20"/>
      <c r="S262" s="20"/>
      <c r="T262" s="13"/>
      <c r="U262" s="13"/>
      <c r="V262" s="236"/>
      <c r="W262" s="236"/>
      <c r="X262" s="236"/>
      <c r="Y262" s="236"/>
      <c r="Z262" s="236"/>
      <c r="AA262" s="236"/>
      <c r="AB262" s="236"/>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row>
    <row r="263" spans="1:112" ht="12.75" customHeight="1" x14ac:dyDescent="0.3">
      <c r="A263" s="20"/>
      <c r="B263" s="11"/>
      <c r="C263" s="20"/>
      <c r="D263" s="20"/>
      <c r="E263" s="20"/>
      <c r="F263" s="20"/>
      <c r="G263" s="11"/>
      <c r="H263" s="20"/>
      <c r="I263" s="20"/>
      <c r="J263" s="20"/>
      <c r="K263" s="20"/>
      <c r="L263" s="20"/>
      <c r="M263" s="20"/>
      <c r="N263" s="20"/>
      <c r="O263" s="20"/>
      <c r="P263" s="20"/>
      <c r="Q263" s="20"/>
      <c r="R263" s="20"/>
      <c r="S263" s="20"/>
      <c r="T263" s="13"/>
      <c r="U263" s="13"/>
      <c r="V263" s="236"/>
      <c r="W263" s="236"/>
      <c r="X263" s="236"/>
      <c r="Y263" s="236"/>
      <c r="Z263" s="236"/>
      <c r="AA263" s="236"/>
      <c r="AB263" s="236"/>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row>
    <row r="264" spans="1:112" ht="12.75" customHeight="1" x14ac:dyDescent="0.3">
      <c r="A264" s="20"/>
      <c r="B264" s="11"/>
      <c r="C264" s="20"/>
      <c r="D264" s="20"/>
      <c r="E264" s="20"/>
      <c r="F264" s="20"/>
      <c r="G264" s="11"/>
      <c r="H264" s="20"/>
      <c r="I264" s="20"/>
      <c r="J264" s="20"/>
      <c r="K264" s="20"/>
      <c r="L264" s="20"/>
      <c r="M264" s="20"/>
      <c r="N264" s="20"/>
      <c r="O264" s="20"/>
      <c r="P264" s="20"/>
      <c r="Q264" s="20"/>
      <c r="R264" s="20"/>
      <c r="S264" s="20"/>
      <c r="T264" s="13"/>
      <c r="U264" s="13"/>
      <c r="V264" s="236"/>
      <c r="W264" s="236"/>
      <c r="X264" s="236"/>
      <c r="Y264" s="236"/>
      <c r="Z264" s="236"/>
      <c r="AA264" s="236"/>
      <c r="AB264" s="236"/>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row>
    <row r="265" spans="1:112" ht="12.75" customHeight="1" x14ac:dyDescent="0.3">
      <c r="A265" s="20"/>
      <c r="B265" s="11"/>
      <c r="C265" s="20"/>
      <c r="D265" s="20"/>
      <c r="E265" s="20"/>
      <c r="F265" s="20"/>
      <c r="G265" s="11"/>
      <c r="H265" s="20"/>
      <c r="I265" s="20"/>
      <c r="J265" s="20"/>
      <c r="K265" s="20"/>
      <c r="L265" s="20"/>
      <c r="M265" s="20"/>
      <c r="N265" s="20"/>
      <c r="O265" s="20"/>
      <c r="P265" s="20"/>
      <c r="Q265" s="20"/>
      <c r="R265" s="20"/>
      <c r="S265" s="20"/>
      <c r="T265" s="13"/>
      <c r="U265" s="13"/>
      <c r="V265" s="236"/>
      <c r="W265" s="236"/>
      <c r="X265" s="236"/>
      <c r="Y265" s="236"/>
      <c r="Z265" s="236"/>
      <c r="AA265" s="236"/>
      <c r="AB265" s="236"/>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row>
    <row r="266" spans="1:112" ht="12.75" customHeight="1" x14ac:dyDescent="0.3">
      <c r="A266" s="20"/>
      <c r="B266" s="11"/>
      <c r="C266" s="20"/>
      <c r="D266" s="20"/>
      <c r="E266" s="20"/>
      <c r="F266" s="20"/>
      <c r="G266" s="11"/>
      <c r="H266" s="20"/>
      <c r="I266" s="20"/>
      <c r="J266" s="20"/>
      <c r="K266" s="20"/>
      <c r="L266" s="20"/>
      <c r="M266" s="20"/>
      <c r="N266" s="20"/>
      <c r="O266" s="20"/>
      <c r="P266" s="20"/>
      <c r="Q266" s="20"/>
      <c r="R266" s="20"/>
      <c r="S266" s="20"/>
      <c r="T266" s="13"/>
      <c r="U266" s="13"/>
      <c r="V266" s="236"/>
      <c r="W266" s="236"/>
      <c r="X266" s="236"/>
      <c r="Y266" s="236"/>
      <c r="Z266" s="236"/>
      <c r="AA266" s="236"/>
      <c r="AB266" s="236"/>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row>
    <row r="267" spans="1:112" ht="12.75" customHeight="1" x14ac:dyDescent="0.3">
      <c r="A267" s="20"/>
      <c r="B267" s="11"/>
      <c r="C267" s="20"/>
      <c r="D267" s="20"/>
      <c r="E267" s="20"/>
      <c r="F267" s="20"/>
      <c r="G267" s="11"/>
      <c r="H267" s="20"/>
      <c r="I267" s="20"/>
      <c r="J267" s="20"/>
      <c r="K267" s="20"/>
      <c r="L267" s="20"/>
      <c r="M267" s="20"/>
      <c r="N267" s="20"/>
      <c r="O267" s="20"/>
      <c r="P267" s="20"/>
      <c r="Q267" s="20"/>
      <c r="R267" s="20"/>
      <c r="S267" s="20"/>
      <c r="T267" s="13"/>
      <c r="U267" s="13"/>
      <c r="V267" s="236"/>
      <c r="W267" s="236"/>
      <c r="X267" s="236"/>
      <c r="Y267" s="236"/>
      <c r="Z267" s="236"/>
      <c r="AA267" s="236"/>
      <c r="AB267" s="236"/>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row>
    <row r="268" spans="1:112" ht="12.75" customHeight="1" x14ac:dyDescent="0.3">
      <c r="A268" s="20"/>
      <c r="B268" s="11"/>
      <c r="C268" s="20"/>
      <c r="D268" s="20"/>
      <c r="E268" s="11"/>
      <c r="F268" s="11"/>
      <c r="G268" s="11"/>
      <c r="H268" s="11"/>
      <c r="I268" s="11"/>
      <c r="J268" s="11"/>
      <c r="K268" s="11"/>
      <c r="L268" s="11"/>
      <c r="M268" s="11"/>
      <c r="N268" s="11"/>
      <c r="O268" s="11"/>
      <c r="P268" s="11"/>
      <c r="Q268" s="11"/>
      <c r="R268" s="11"/>
      <c r="S268" s="11"/>
      <c r="T268" s="13"/>
      <c r="U268" s="13"/>
      <c r="V268" s="236"/>
      <c r="W268" s="236"/>
      <c r="X268" s="236"/>
      <c r="Y268" s="236"/>
      <c r="Z268" s="236"/>
      <c r="AA268" s="236"/>
      <c r="AB268" s="236"/>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row>
    <row r="269" spans="1:112" ht="12.75" customHeight="1" x14ac:dyDescent="0.3">
      <c r="A269" s="20"/>
      <c r="B269" s="11"/>
      <c r="C269" s="20"/>
      <c r="D269" s="20"/>
      <c r="E269" s="11"/>
      <c r="F269" s="11"/>
      <c r="G269" s="11"/>
      <c r="H269" s="11"/>
      <c r="I269" s="11"/>
      <c r="J269" s="11"/>
      <c r="K269" s="11"/>
      <c r="L269" s="11"/>
      <c r="M269" s="11"/>
      <c r="N269" s="11"/>
      <c r="O269" s="11"/>
      <c r="P269" s="11"/>
      <c r="Q269" s="11"/>
      <c r="R269" s="11"/>
      <c r="S269" s="11"/>
      <c r="T269" s="13"/>
      <c r="U269" s="13"/>
      <c r="V269" s="235"/>
      <c r="W269" s="235"/>
      <c r="X269" s="235"/>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row>
    <row r="270" spans="1:112" ht="12.75" customHeight="1" x14ac:dyDescent="0.3">
      <c r="A270" s="20"/>
      <c r="B270" s="11"/>
      <c r="C270" s="11"/>
      <c r="D270" s="20"/>
      <c r="E270" s="11"/>
      <c r="F270" s="11"/>
      <c r="G270" s="11"/>
      <c r="H270" s="11"/>
      <c r="I270" s="11"/>
      <c r="J270" s="11"/>
      <c r="K270" s="11"/>
      <c r="L270" s="11"/>
      <c r="M270" s="11"/>
      <c r="N270" s="11"/>
      <c r="O270" s="11"/>
      <c r="P270" s="11"/>
      <c r="Q270" s="11"/>
      <c r="R270" s="11"/>
      <c r="S270" s="11"/>
      <c r="T270" s="13"/>
      <c r="U270" s="13"/>
      <c r="V270" s="235"/>
      <c r="W270" s="235"/>
      <c r="X270" s="235"/>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row>
    <row r="271" spans="1:112" ht="12.75" customHeight="1" x14ac:dyDescent="0.3">
      <c r="A271" s="20"/>
      <c r="B271" s="11"/>
      <c r="C271" s="11"/>
      <c r="D271" s="20"/>
      <c r="E271" s="20"/>
      <c r="F271" s="85" t="s">
        <v>272</v>
      </c>
      <c r="G271" s="11"/>
      <c r="H271" s="20"/>
      <c r="I271" s="20"/>
      <c r="J271" s="20"/>
      <c r="K271" s="20"/>
      <c r="L271" s="20"/>
      <c r="M271" s="20"/>
      <c r="N271" s="20"/>
      <c r="O271" s="20"/>
      <c r="P271" s="20"/>
      <c r="Q271" s="20"/>
      <c r="R271" s="20"/>
      <c r="S271" s="20"/>
      <c r="T271" s="13"/>
      <c r="U271" s="13"/>
      <c r="V271" s="235"/>
      <c r="W271" s="235"/>
      <c r="X271" s="235"/>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row>
    <row r="272" spans="1:112" ht="12.75" customHeight="1" x14ac:dyDescent="0.3">
      <c r="A272" s="20"/>
      <c r="B272" s="11"/>
      <c r="C272" s="11"/>
      <c r="D272" s="20"/>
      <c r="E272" s="20"/>
      <c r="F272" s="20"/>
      <c r="G272" s="511">
        <f>Relevé!$M$109</f>
        <v>0</v>
      </c>
      <c r="H272" s="511"/>
      <c r="I272" s="511"/>
      <c r="J272" s="502" t="s">
        <v>216</v>
      </c>
      <c r="K272" s="502"/>
      <c r="L272" s="512">
        <f>G272*(H207/100)</f>
        <v>0</v>
      </c>
      <c r="M272" s="512"/>
      <c r="N272" s="513" t="s">
        <v>273</v>
      </c>
      <c r="O272" s="513"/>
      <c r="P272" s="513"/>
      <c r="Q272" s="20"/>
      <c r="R272" s="11"/>
      <c r="S272" s="11"/>
      <c r="T272" s="13"/>
      <c r="U272" s="13"/>
      <c r="V272" s="235"/>
      <c r="AL272" s="13"/>
      <c r="AM272" s="13"/>
      <c r="AN272" s="13"/>
      <c r="AO272" s="13"/>
      <c r="AP272" s="13"/>
      <c r="AQ272" s="13"/>
      <c r="AR272" s="13"/>
      <c r="AS272" s="13"/>
      <c r="AT272" s="13"/>
      <c r="AU272" s="13"/>
      <c r="AV272" s="13"/>
      <c r="AW272" s="13"/>
      <c r="AX272" s="13"/>
      <c r="AY272" s="13"/>
      <c r="AZ272" s="13"/>
      <c r="BA272" s="13"/>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row>
    <row r="273" spans="1:112" ht="12.75" customHeight="1" x14ac:dyDescent="0.3">
      <c r="A273" s="20"/>
      <c r="B273" s="11"/>
      <c r="C273" s="11"/>
      <c r="D273" s="20"/>
      <c r="E273" s="11"/>
      <c r="F273" s="20"/>
      <c r="G273" s="511"/>
      <c r="H273" s="511"/>
      <c r="I273" s="511"/>
      <c r="J273" s="502"/>
      <c r="K273" s="502"/>
      <c r="L273" s="512"/>
      <c r="M273" s="512"/>
      <c r="N273" s="513"/>
      <c r="O273" s="513"/>
      <c r="P273" s="513"/>
      <c r="Q273" s="20"/>
      <c r="R273" s="20"/>
      <c r="S273" s="20"/>
      <c r="T273" s="13"/>
      <c r="U273" s="13"/>
      <c r="V273" s="235"/>
      <c r="AL273" s="13"/>
      <c r="AM273" s="13"/>
      <c r="AN273" s="13"/>
      <c r="AO273" s="13"/>
      <c r="AP273" s="13"/>
      <c r="AQ273" s="13"/>
      <c r="AR273" s="13"/>
      <c r="AS273" s="13"/>
      <c r="AT273" s="13"/>
      <c r="AU273" s="13"/>
      <c r="AV273" s="13"/>
      <c r="AW273" s="13"/>
      <c r="AX273" s="13"/>
      <c r="AY273" s="13"/>
      <c r="AZ273" s="13"/>
      <c r="BA273" s="13"/>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row>
    <row r="274" spans="1:112" ht="12.75" customHeight="1" x14ac:dyDescent="0.3">
      <c r="A274" s="20"/>
      <c r="B274" s="11"/>
      <c r="C274" s="11"/>
      <c r="D274" s="111" t="s">
        <v>229</v>
      </c>
      <c r="E274" s="11"/>
      <c r="F274" s="20"/>
      <c r="G274" s="139"/>
      <c r="H274" s="139"/>
      <c r="I274" s="139"/>
      <c r="J274" s="87"/>
      <c r="K274" s="87"/>
      <c r="L274" s="140"/>
      <c r="M274" s="140"/>
      <c r="N274" s="141"/>
      <c r="O274" s="141"/>
      <c r="P274" s="141"/>
      <c r="Q274" s="514">
        <f>L272*10</f>
        <v>0</v>
      </c>
      <c r="R274" s="514"/>
      <c r="S274" s="11"/>
      <c r="T274" s="13"/>
      <c r="U274" s="13"/>
      <c r="V274" s="235"/>
      <c r="AL274" s="13"/>
      <c r="AM274" s="13"/>
      <c r="AN274" s="13"/>
      <c r="AO274" s="13"/>
      <c r="AP274" s="13"/>
      <c r="AQ274" s="13"/>
      <c r="AR274" s="13"/>
      <c r="AS274" s="13"/>
      <c r="AT274" s="13"/>
      <c r="AU274" s="13"/>
      <c r="AV274" s="13"/>
      <c r="AW274" s="13"/>
      <c r="AX274" s="13"/>
      <c r="AY274" s="13"/>
      <c r="AZ274" s="13"/>
      <c r="BA274" s="13"/>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row>
    <row r="275" spans="1:112" ht="12.75" customHeight="1" x14ac:dyDescent="0.3">
      <c r="A275" s="20"/>
      <c r="B275" s="11"/>
      <c r="C275" s="20"/>
      <c r="D275" s="11"/>
      <c r="E275" s="11"/>
      <c r="F275" s="11"/>
      <c r="G275" s="11"/>
      <c r="H275" s="11"/>
      <c r="I275" s="11"/>
      <c r="J275" s="11"/>
      <c r="K275" s="11"/>
      <c r="L275" s="11"/>
      <c r="M275" s="11"/>
      <c r="N275" s="11"/>
      <c r="O275" s="11"/>
      <c r="P275" s="11"/>
      <c r="Q275" s="11"/>
      <c r="R275" s="20"/>
      <c r="S275" s="20"/>
      <c r="T275" s="13"/>
      <c r="U275" s="13"/>
      <c r="V275" s="235"/>
      <c r="AL275" s="13"/>
      <c r="AM275" s="13"/>
      <c r="AN275" s="13"/>
      <c r="AO275" s="13"/>
      <c r="AP275" s="13"/>
      <c r="AQ275" s="13"/>
      <c r="AR275" s="13"/>
      <c r="AS275" s="13"/>
      <c r="AT275" s="13"/>
      <c r="AU275" s="13"/>
      <c r="AV275" s="13"/>
      <c r="AW275" s="13"/>
      <c r="AX275" s="13"/>
      <c r="AY275" s="13"/>
      <c r="AZ275" s="13"/>
      <c r="BA275" s="13"/>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row>
    <row r="276" spans="1:112" ht="12.75" customHeight="1" x14ac:dyDescent="0.3">
      <c r="A276" s="20"/>
      <c r="B276" s="20"/>
      <c r="C276" s="20"/>
      <c r="D276" s="20"/>
      <c r="E276" s="20"/>
      <c r="F276" s="20"/>
      <c r="G276" s="20"/>
      <c r="H276" s="20"/>
      <c r="I276" s="20"/>
      <c r="J276" s="20"/>
      <c r="K276" s="20"/>
      <c r="L276" s="20"/>
      <c r="M276" s="11"/>
      <c r="N276" s="11"/>
      <c r="O276" s="11"/>
      <c r="P276" s="11"/>
      <c r="Q276" s="20"/>
      <c r="R276" s="20"/>
      <c r="S276" s="20"/>
      <c r="T276" s="13"/>
      <c r="U276" s="13"/>
      <c r="V276" s="235"/>
      <c r="W276" s="235"/>
      <c r="X276" s="235"/>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row>
    <row r="277" spans="1:112" ht="12.75" customHeight="1" x14ac:dyDescent="0.3">
      <c r="A277" s="487" t="s">
        <v>259</v>
      </c>
      <c r="B277" s="487"/>
      <c r="C277" s="487"/>
      <c r="D277" s="487"/>
      <c r="E277" s="487"/>
      <c r="F277" s="487"/>
      <c r="G277" s="487"/>
      <c r="H277" s="487"/>
      <c r="I277" s="487"/>
      <c r="J277" s="487"/>
      <c r="K277" s="487"/>
      <c r="L277" s="487"/>
      <c r="M277" s="487"/>
      <c r="N277" s="487"/>
      <c r="O277" s="487"/>
      <c r="P277" s="487"/>
      <c r="Q277" s="487"/>
      <c r="R277" s="487"/>
      <c r="S277" s="487"/>
      <c r="T277" s="248"/>
      <c r="U277" s="13"/>
      <c r="V277" s="235"/>
      <c r="W277" s="235"/>
      <c r="X277" s="235"/>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row>
    <row r="278" spans="1:112" ht="12.75" customHeight="1" x14ac:dyDescent="0.3">
      <c r="A278" s="487"/>
      <c r="B278" s="487"/>
      <c r="C278" s="487"/>
      <c r="D278" s="487"/>
      <c r="E278" s="487"/>
      <c r="F278" s="487"/>
      <c r="G278" s="487"/>
      <c r="H278" s="487"/>
      <c r="I278" s="487"/>
      <c r="J278" s="487"/>
      <c r="K278" s="487"/>
      <c r="L278" s="487"/>
      <c r="M278" s="487"/>
      <c r="N278" s="487"/>
      <c r="O278" s="487"/>
      <c r="P278" s="487"/>
      <c r="Q278" s="487"/>
      <c r="R278" s="487"/>
      <c r="S278" s="487"/>
      <c r="T278" s="248"/>
      <c r="U278" s="13"/>
      <c r="V278" s="235"/>
      <c r="W278" s="235"/>
      <c r="X278" s="235"/>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row>
    <row r="279" spans="1:112" ht="12.75" customHeight="1" x14ac:dyDescent="0.3">
      <c r="A279" s="147"/>
      <c r="B279" s="147"/>
      <c r="C279" s="147"/>
      <c r="D279" s="147"/>
      <c r="E279" s="147"/>
      <c r="F279" s="147"/>
      <c r="G279" s="147"/>
      <c r="H279" s="147"/>
      <c r="I279" s="147"/>
      <c r="J279" s="147"/>
      <c r="K279" s="147"/>
      <c r="L279" s="147"/>
      <c r="M279" s="147"/>
      <c r="N279" s="147"/>
      <c r="O279" s="147"/>
      <c r="P279" s="147"/>
      <c r="Q279" s="147"/>
      <c r="R279" s="147"/>
      <c r="S279" s="147"/>
      <c r="T279" s="204"/>
      <c r="U279" s="13"/>
      <c r="V279" s="235"/>
      <c r="W279" s="235"/>
      <c r="X279" s="235"/>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row>
    <row r="280" spans="1:112" ht="12.75" customHeight="1" x14ac:dyDescent="0.3">
      <c r="A280" s="20"/>
      <c r="B280" s="20"/>
      <c r="C280" s="20"/>
      <c r="D280" s="20"/>
      <c r="E280" s="20"/>
      <c r="F280" s="20"/>
      <c r="G280" s="20"/>
      <c r="H280" s="20"/>
      <c r="I280" s="20"/>
      <c r="J280" s="20"/>
      <c r="K280" s="20"/>
      <c r="L280" s="20"/>
      <c r="M280" s="25"/>
      <c r="N280" s="20"/>
      <c r="O280" s="20"/>
      <c r="P280" s="20"/>
      <c r="Q280" s="20"/>
      <c r="R280" s="20"/>
      <c r="S280" s="20"/>
      <c r="T280" s="13"/>
      <c r="U280" s="13"/>
      <c r="V280" s="235"/>
      <c r="W280" s="235"/>
      <c r="X280" s="235"/>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row>
    <row r="281" spans="1:112" ht="12.75" customHeight="1" x14ac:dyDescent="0.3">
      <c r="A281" s="20"/>
      <c r="B281" s="20"/>
      <c r="C281" s="20"/>
      <c r="D281" s="20"/>
      <c r="E281" s="20"/>
      <c r="F281" s="20"/>
      <c r="G281" s="20"/>
      <c r="H281" s="20"/>
      <c r="I281" s="20"/>
      <c r="J281" s="20"/>
      <c r="K281" s="20"/>
      <c r="L281" s="20"/>
      <c r="M281" s="11"/>
      <c r="N281" s="20"/>
      <c r="O281" s="20"/>
      <c r="P281" s="20"/>
      <c r="Q281" s="20"/>
      <c r="R281" s="20"/>
      <c r="S281" s="20"/>
      <c r="T281" s="13"/>
      <c r="U281" s="13"/>
      <c r="V281" s="235"/>
      <c r="W281" s="235"/>
      <c r="X281" s="235"/>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row>
    <row r="282" spans="1:112" ht="12.75" customHeight="1" x14ac:dyDescent="0.3">
      <c r="A282" s="20"/>
      <c r="B282" s="20"/>
      <c r="C282" s="20"/>
      <c r="D282" s="20"/>
      <c r="E282" s="20"/>
      <c r="F282" s="20"/>
      <c r="G282" s="20"/>
      <c r="H282" s="20"/>
      <c r="I282" s="20"/>
      <c r="J282" s="20"/>
      <c r="K282" s="20"/>
      <c r="L282" s="20"/>
      <c r="M282" s="20"/>
      <c r="N282" s="20"/>
      <c r="O282" s="20"/>
      <c r="P282" s="20"/>
      <c r="Q282" s="20"/>
      <c r="R282" s="20"/>
      <c r="S282" s="20"/>
      <c r="T282" s="13"/>
      <c r="U282" s="13"/>
      <c r="V282" s="235"/>
      <c r="W282" s="235"/>
      <c r="X282" s="235"/>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row>
    <row r="283" spans="1:112" ht="12.75" customHeight="1" x14ac:dyDescent="0.3">
      <c r="A283" s="20"/>
      <c r="B283" s="20"/>
      <c r="C283" s="20"/>
      <c r="D283" s="20"/>
      <c r="E283" s="20"/>
      <c r="F283" s="20"/>
      <c r="G283" s="20"/>
      <c r="H283" s="20"/>
      <c r="I283" s="20"/>
      <c r="J283" s="20"/>
      <c r="K283" s="20"/>
      <c r="L283" s="20"/>
      <c r="M283" s="20"/>
      <c r="N283" s="20"/>
      <c r="O283" s="20"/>
      <c r="P283" s="20"/>
      <c r="Q283" s="20"/>
      <c r="R283" s="20"/>
      <c r="S283" s="20"/>
      <c r="T283" s="13"/>
      <c r="U283" s="13"/>
      <c r="V283" s="235"/>
      <c r="W283" s="235"/>
      <c r="X283" s="235"/>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row>
    <row r="284" spans="1:112" ht="12.75" customHeight="1" x14ac:dyDescent="0.3">
      <c r="A284" s="20"/>
      <c r="B284" s="20"/>
      <c r="C284" s="20"/>
      <c r="D284" s="20"/>
      <c r="E284" s="20"/>
      <c r="F284" s="20"/>
      <c r="G284" s="20"/>
      <c r="H284" s="20"/>
      <c r="I284" s="20"/>
      <c r="J284" s="20"/>
      <c r="K284" s="20"/>
      <c r="L284" s="20"/>
      <c r="M284" s="20"/>
      <c r="N284" s="20"/>
      <c r="O284" s="20"/>
      <c r="P284" s="20"/>
      <c r="Q284" s="20"/>
      <c r="R284" s="20"/>
      <c r="S284" s="20"/>
      <c r="T284" s="13"/>
      <c r="U284" s="13"/>
      <c r="V284" s="235"/>
      <c r="W284" s="235"/>
      <c r="X284" s="235"/>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row>
    <row r="285" spans="1:112" ht="12.75" customHeight="1" x14ac:dyDescent="0.3">
      <c r="A285" s="20"/>
      <c r="B285" s="20"/>
      <c r="C285" s="20"/>
      <c r="D285" s="20"/>
      <c r="E285" s="20"/>
      <c r="F285" s="20"/>
      <c r="G285" s="20"/>
      <c r="H285" s="20"/>
      <c r="I285" s="20"/>
      <c r="J285" s="20"/>
      <c r="K285" s="20"/>
      <c r="L285" s="20"/>
      <c r="M285" s="20"/>
      <c r="N285" s="20"/>
      <c r="O285" s="20"/>
      <c r="P285" s="20"/>
      <c r="Q285" s="20"/>
      <c r="R285" s="20"/>
      <c r="S285" s="20"/>
      <c r="T285" s="13"/>
      <c r="U285" s="13"/>
      <c r="V285" s="235"/>
      <c r="W285" s="235"/>
      <c r="X285" s="235"/>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row>
    <row r="286" spans="1:112" ht="12.75" customHeight="1" x14ac:dyDescent="0.3">
      <c r="A286" s="20"/>
      <c r="B286" s="20"/>
      <c r="C286" s="20"/>
      <c r="D286" s="20"/>
      <c r="E286" s="20"/>
      <c r="F286" s="20"/>
      <c r="G286" s="20"/>
      <c r="H286" s="20"/>
      <c r="I286" s="20"/>
      <c r="J286" s="20"/>
      <c r="K286" s="20"/>
      <c r="L286" s="20"/>
      <c r="M286" s="20"/>
      <c r="N286" s="20"/>
      <c r="O286" s="20"/>
      <c r="P286" s="20"/>
      <c r="Q286" s="20"/>
      <c r="R286" s="20"/>
      <c r="S286" s="20"/>
      <c r="T286" s="13"/>
      <c r="U286" s="13"/>
      <c r="V286" s="235"/>
      <c r="W286" s="235"/>
      <c r="X286" s="235"/>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row>
    <row r="287" spans="1:112" ht="12.75" customHeight="1" x14ac:dyDescent="0.3">
      <c r="A287" s="20"/>
      <c r="B287" s="20"/>
      <c r="C287" s="20"/>
      <c r="D287" s="20"/>
      <c r="E287" s="20"/>
      <c r="F287" s="20"/>
      <c r="G287" s="20"/>
      <c r="H287" s="20"/>
      <c r="I287" s="20"/>
      <c r="J287" s="20"/>
      <c r="K287" s="20"/>
      <c r="L287" s="20"/>
      <c r="M287" s="20"/>
      <c r="N287" s="20"/>
      <c r="O287" s="20"/>
      <c r="P287" s="20"/>
      <c r="Q287" s="20"/>
      <c r="R287" s="20"/>
      <c r="S287" s="20"/>
      <c r="T287" s="13"/>
      <c r="U287" s="13"/>
      <c r="V287" s="235"/>
      <c r="W287" s="235"/>
      <c r="X287" s="235"/>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row>
    <row r="288" spans="1:112" ht="12.75" customHeight="1" x14ac:dyDescent="0.3">
      <c r="A288" s="20"/>
      <c r="B288" s="20"/>
      <c r="C288" s="20"/>
      <c r="D288" s="20"/>
      <c r="E288" s="20"/>
      <c r="F288" s="20"/>
      <c r="G288" s="20"/>
      <c r="H288" s="20"/>
      <c r="I288" s="20"/>
      <c r="J288" s="20"/>
      <c r="K288" s="20"/>
      <c r="L288" s="20"/>
      <c r="M288" s="20"/>
      <c r="N288" s="20"/>
      <c r="O288" s="20"/>
      <c r="P288" s="20"/>
      <c r="Q288" s="20"/>
      <c r="R288" s="20"/>
      <c r="S288" s="20"/>
      <c r="T288" s="13"/>
      <c r="U288" s="13"/>
      <c r="V288" s="235"/>
      <c r="W288" s="235"/>
      <c r="X288" s="235"/>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row>
    <row r="289" spans="1:112" ht="12.75" customHeight="1" x14ac:dyDescent="0.3">
      <c r="A289" s="20"/>
      <c r="B289" s="20"/>
      <c r="C289" s="20"/>
      <c r="D289" s="20"/>
      <c r="E289" s="20"/>
      <c r="F289" s="20"/>
      <c r="G289" s="20"/>
      <c r="H289" s="20"/>
      <c r="I289" s="20"/>
      <c r="J289" s="20"/>
      <c r="K289" s="20"/>
      <c r="L289" s="20"/>
      <c r="M289" s="20"/>
      <c r="N289" s="20"/>
      <c r="O289" s="20"/>
      <c r="P289" s="20"/>
      <c r="Q289" s="20"/>
      <c r="R289" s="20"/>
      <c r="S289" s="20"/>
      <c r="T289" s="13"/>
      <c r="U289" s="13"/>
      <c r="V289" s="235"/>
      <c r="W289" s="235"/>
      <c r="X289" s="235"/>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row>
    <row r="290" spans="1:112" ht="12.75" customHeight="1" x14ac:dyDescent="0.3">
      <c r="A290" s="20"/>
      <c r="B290" s="20"/>
      <c r="C290" s="20"/>
      <c r="D290" s="20"/>
      <c r="E290" s="20"/>
      <c r="F290" s="20"/>
      <c r="G290" s="564">
        <f>Relevé!$K$117-Relevé!$K$116</f>
        <v>-55</v>
      </c>
      <c r="H290" s="565" t="s">
        <v>239</v>
      </c>
      <c r="I290" s="565"/>
      <c r="J290" s="566">
        <f>($H$208/100)*Relevé!$K$121</f>
        <v>0</v>
      </c>
      <c r="K290" s="566"/>
      <c r="L290" s="567" t="s">
        <v>228</v>
      </c>
      <c r="M290" s="567"/>
      <c r="N290" s="567"/>
      <c r="O290" s="144"/>
      <c r="P290" s="11"/>
      <c r="Q290" s="20"/>
      <c r="R290" s="20"/>
      <c r="S290" s="20"/>
      <c r="T290" s="13"/>
      <c r="U290" s="13"/>
      <c r="V290" s="235"/>
      <c r="W290" s="235"/>
      <c r="X290" s="235"/>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row>
    <row r="291" spans="1:112" ht="12.75" customHeight="1" x14ac:dyDescent="0.3">
      <c r="A291" s="20"/>
      <c r="B291" s="20"/>
      <c r="C291" s="20"/>
      <c r="D291" s="20"/>
      <c r="E291" s="20"/>
      <c r="F291" s="20"/>
      <c r="G291" s="564"/>
      <c r="H291" s="565"/>
      <c r="I291" s="565"/>
      <c r="J291" s="566"/>
      <c r="K291" s="566"/>
      <c r="L291" s="567"/>
      <c r="M291" s="567"/>
      <c r="N291" s="567"/>
      <c r="O291" s="144"/>
      <c r="P291" s="11"/>
      <c r="Q291" s="11"/>
      <c r="R291" s="11"/>
      <c r="S291" s="20"/>
      <c r="T291" s="13"/>
      <c r="U291" s="13"/>
      <c r="V291" s="235"/>
      <c r="W291" s="235"/>
      <c r="X291" s="235"/>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row>
    <row r="292" spans="1:112" ht="12.75" customHeight="1" x14ac:dyDescent="0.3">
      <c r="A292" s="20"/>
      <c r="B292" s="20"/>
      <c r="C292" s="20"/>
      <c r="D292" s="20"/>
      <c r="E292" s="20"/>
      <c r="F292" s="20"/>
      <c r="G292" s="20"/>
      <c r="H292" s="20"/>
      <c r="I292" s="20"/>
      <c r="J292" s="20"/>
      <c r="K292" s="20"/>
      <c r="L292" s="20"/>
      <c r="M292" s="20"/>
      <c r="N292" s="20"/>
      <c r="O292" s="11"/>
      <c r="P292" s="11"/>
      <c r="Q292" s="11"/>
      <c r="R292" s="11"/>
      <c r="S292" s="20"/>
      <c r="T292" s="13"/>
      <c r="U292" s="13"/>
      <c r="V292" s="235"/>
      <c r="W292" s="235"/>
      <c r="X292" s="235"/>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row>
    <row r="293" spans="1:112" ht="12.75" customHeight="1" x14ac:dyDescent="0.3">
      <c r="A293" s="487" t="s">
        <v>260</v>
      </c>
      <c r="B293" s="487"/>
      <c r="C293" s="487"/>
      <c r="D293" s="487"/>
      <c r="E293" s="487"/>
      <c r="F293" s="487"/>
      <c r="G293" s="487"/>
      <c r="H293" s="487"/>
      <c r="I293" s="487"/>
      <c r="J293" s="487"/>
      <c r="K293" s="487"/>
      <c r="L293" s="487"/>
      <c r="M293" s="487"/>
      <c r="N293" s="487"/>
      <c r="O293" s="487"/>
      <c r="P293" s="487"/>
      <c r="Q293" s="487"/>
      <c r="R293" s="487"/>
      <c r="S293" s="487"/>
      <c r="T293" s="255"/>
      <c r="U293" s="13"/>
      <c r="V293" s="235"/>
      <c r="W293" s="235"/>
      <c r="X293" s="235"/>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row>
    <row r="294" spans="1:112" ht="12.75" customHeight="1" x14ac:dyDescent="0.3">
      <c r="A294" s="487"/>
      <c r="B294" s="487"/>
      <c r="C294" s="487"/>
      <c r="D294" s="487"/>
      <c r="E294" s="487"/>
      <c r="F294" s="487"/>
      <c r="G294" s="487"/>
      <c r="H294" s="487"/>
      <c r="I294" s="487"/>
      <c r="J294" s="487"/>
      <c r="K294" s="487"/>
      <c r="L294" s="487"/>
      <c r="M294" s="487"/>
      <c r="N294" s="487"/>
      <c r="O294" s="487"/>
      <c r="P294" s="487"/>
      <c r="Q294" s="487"/>
      <c r="R294" s="487"/>
      <c r="S294" s="487"/>
      <c r="T294" s="255"/>
      <c r="U294" s="13"/>
      <c r="V294" s="235"/>
      <c r="W294" s="235"/>
      <c r="X294" s="235"/>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row>
    <row r="295" spans="1:112" ht="12.75" customHeight="1" x14ac:dyDescent="0.3">
      <c r="A295" s="20"/>
      <c r="B295" s="20"/>
      <c r="C295" s="20"/>
      <c r="D295" s="20"/>
      <c r="E295" s="20"/>
      <c r="F295" s="20"/>
      <c r="G295" s="20"/>
      <c r="H295" s="20"/>
      <c r="I295" s="20"/>
      <c r="J295" s="20"/>
      <c r="K295" s="20"/>
      <c r="L295" s="20"/>
      <c r="M295" s="20"/>
      <c r="N295" s="20"/>
      <c r="O295" s="20"/>
      <c r="P295" s="20"/>
      <c r="Q295" s="20"/>
      <c r="R295" s="20"/>
      <c r="S295" s="20"/>
      <c r="T295" s="13"/>
      <c r="U295" s="13"/>
      <c r="V295" s="235"/>
      <c r="W295" s="235"/>
      <c r="X295" s="235"/>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row>
    <row r="296" spans="1:112" ht="12.75" customHeight="1" x14ac:dyDescent="0.3">
      <c r="A296" s="20"/>
      <c r="B296" s="20"/>
      <c r="C296" s="20"/>
      <c r="D296" s="20"/>
      <c r="E296" s="20"/>
      <c r="F296" s="20"/>
      <c r="G296" s="20"/>
      <c r="H296" s="20"/>
      <c r="I296" s="20"/>
      <c r="J296" s="20"/>
      <c r="K296" s="20"/>
      <c r="L296" s="20"/>
      <c r="M296" s="20"/>
      <c r="N296" s="20"/>
      <c r="O296" s="20"/>
      <c r="P296" s="20"/>
      <c r="Q296" s="20"/>
      <c r="R296" s="20"/>
      <c r="S296" s="20"/>
      <c r="T296" s="13"/>
      <c r="U296" s="13"/>
      <c r="V296" s="235"/>
      <c r="W296" s="235"/>
      <c r="X296" s="235"/>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row>
    <row r="297" spans="1:112" ht="12.75" customHeight="1" x14ac:dyDescent="0.3">
      <c r="A297" s="20"/>
      <c r="B297" s="20"/>
      <c r="C297" s="20"/>
      <c r="D297" s="20"/>
      <c r="E297" s="20"/>
      <c r="F297" s="20"/>
      <c r="G297" s="20"/>
      <c r="H297" s="20"/>
      <c r="I297" s="20"/>
      <c r="J297" s="20"/>
      <c r="K297" s="20"/>
      <c r="L297" s="20"/>
      <c r="M297" s="20"/>
      <c r="N297" s="20"/>
      <c r="O297" s="20"/>
      <c r="P297" s="20"/>
      <c r="Q297" s="20"/>
      <c r="R297" s="20"/>
      <c r="S297" s="20"/>
      <c r="T297" s="13"/>
      <c r="U297" s="13"/>
      <c r="V297" s="235"/>
      <c r="W297" s="235"/>
      <c r="X297" s="235"/>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row>
    <row r="298" spans="1:112" ht="12.75" customHeight="1" x14ac:dyDescent="0.3">
      <c r="A298" s="20"/>
      <c r="B298" s="20"/>
      <c r="C298" s="20"/>
      <c r="D298" s="20"/>
      <c r="E298" s="20"/>
      <c r="F298" s="20"/>
      <c r="G298" s="20"/>
      <c r="H298" s="20"/>
      <c r="I298" s="20"/>
      <c r="J298" s="20"/>
      <c r="K298" s="20"/>
      <c r="L298" s="20"/>
      <c r="M298" s="20"/>
      <c r="N298" s="20"/>
      <c r="O298" s="20"/>
      <c r="P298" s="20"/>
      <c r="Q298" s="20"/>
      <c r="R298" s="20"/>
      <c r="S298" s="20"/>
      <c r="T298" s="13"/>
      <c r="U298" s="13"/>
      <c r="V298" s="235"/>
      <c r="W298" s="235"/>
      <c r="X298" s="235"/>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row>
    <row r="299" spans="1:112" ht="12.75" customHeight="1" x14ac:dyDescent="0.3">
      <c r="A299" s="20"/>
      <c r="B299" s="20"/>
      <c r="C299" s="20"/>
      <c r="D299" s="20"/>
      <c r="E299" s="20"/>
      <c r="F299" s="20"/>
      <c r="G299" s="20"/>
      <c r="H299" s="20"/>
      <c r="I299" s="20"/>
      <c r="J299" s="20"/>
      <c r="K299" s="20"/>
      <c r="L299" s="20"/>
      <c r="M299" s="20"/>
      <c r="N299" s="20"/>
      <c r="O299" s="20"/>
      <c r="P299" s="20"/>
      <c r="Q299" s="20"/>
      <c r="R299" s="20"/>
      <c r="S299" s="20"/>
      <c r="T299" s="13"/>
      <c r="U299" s="13"/>
      <c r="V299" s="235"/>
      <c r="W299" s="235"/>
      <c r="X299" s="235"/>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row>
    <row r="300" spans="1:112" ht="12.75" customHeight="1" x14ac:dyDescent="0.3">
      <c r="A300" s="20"/>
      <c r="B300" s="20"/>
      <c r="C300" s="20"/>
      <c r="D300" s="20"/>
      <c r="E300" s="20"/>
      <c r="F300" s="20"/>
      <c r="G300" s="20"/>
      <c r="H300" s="20"/>
      <c r="I300" s="20"/>
      <c r="J300" s="20"/>
      <c r="K300" s="20"/>
      <c r="L300" s="20"/>
      <c r="M300" s="20"/>
      <c r="N300" s="20"/>
      <c r="O300" s="20"/>
      <c r="P300" s="20"/>
      <c r="Q300" s="20"/>
      <c r="R300" s="20"/>
      <c r="S300" s="20"/>
      <c r="T300" s="13"/>
      <c r="U300" s="13"/>
      <c r="V300" s="235"/>
      <c r="W300" s="235"/>
      <c r="X300" s="235"/>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row>
    <row r="301" spans="1:112" ht="12.75" customHeight="1" x14ac:dyDescent="0.3">
      <c r="A301" s="20"/>
      <c r="B301" s="20"/>
      <c r="C301" s="20"/>
      <c r="D301" s="20"/>
      <c r="E301" s="20"/>
      <c r="F301" s="20"/>
      <c r="G301" s="20"/>
      <c r="H301" s="20"/>
      <c r="I301" s="20"/>
      <c r="J301" s="20"/>
      <c r="K301" s="20"/>
      <c r="L301" s="20"/>
      <c r="M301" s="20"/>
      <c r="N301" s="20"/>
      <c r="O301" s="20"/>
      <c r="P301" s="20"/>
      <c r="Q301" s="20"/>
      <c r="R301" s="20"/>
      <c r="S301" s="20"/>
      <c r="T301" s="13"/>
      <c r="U301" s="13"/>
      <c r="V301" s="235"/>
      <c r="W301" s="235"/>
      <c r="X301" s="235"/>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row>
    <row r="302" spans="1:112" ht="12.75" customHeight="1" x14ac:dyDescent="0.3">
      <c r="A302" s="20"/>
      <c r="B302" s="20"/>
      <c r="C302" s="20"/>
      <c r="D302" s="20"/>
      <c r="E302" s="20"/>
      <c r="F302" s="20"/>
      <c r="G302" s="20"/>
      <c r="H302" s="20"/>
      <c r="I302" s="20"/>
      <c r="J302" s="20"/>
      <c r="K302" s="20"/>
      <c r="L302" s="20"/>
      <c r="M302" s="20"/>
      <c r="N302" s="20"/>
      <c r="O302" s="20"/>
      <c r="P302" s="20"/>
      <c r="Q302" s="20"/>
      <c r="R302" s="20"/>
      <c r="S302" s="20"/>
      <c r="T302" s="13"/>
      <c r="U302" s="13"/>
      <c r="V302" s="235"/>
      <c r="W302" s="235"/>
      <c r="X302" s="235"/>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row>
    <row r="303" spans="1:112" ht="12.75" customHeight="1" x14ac:dyDescent="0.3">
      <c r="A303" s="20"/>
      <c r="B303" s="20"/>
      <c r="C303" s="20"/>
      <c r="D303" s="20"/>
      <c r="E303" s="20"/>
      <c r="F303" s="20"/>
      <c r="G303" s="20"/>
      <c r="H303" s="20"/>
      <c r="I303" s="20"/>
      <c r="J303" s="20"/>
      <c r="K303" s="20"/>
      <c r="L303" s="20"/>
      <c r="M303" s="20"/>
      <c r="N303" s="20"/>
      <c r="O303" s="20"/>
      <c r="P303" s="20"/>
      <c r="Q303" s="20"/>
      <c r="R303" s="20"/>
      <c r="S303" s="20"/>
      <c r="T303" s="13"/>
      <c r="U303" s="13"/>
      <c r="V303" s="235"/>
      <c r="W303" s="235"/>
      <c r="X303" s="235"/>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row>
    <row r="304" spans="1:112" ht="12.75" customHeight="1" x14ac:dyDescent="0.3">
      <c r="A304" s="20"/>
      <c r="B304" s="20"/>
      <c r="C304" s="20"/>
      <c r="D304" s="20"/>
      <c r="E304" s="20"/>
      <c r="F304" s="20"/>
      <c r="G304" s="20"/>
      <c r="H304" s="20"/>
      <c r="I304" s="20"/>
      <c r="J304" s="20"/>
      <c r="K304" s="20"/>
      <c r="L304" s="20"/>
      <c r="M304" s="20"/>
      <c r="N304" s="20"/>
      <c r="O304" s="20"/>
      <c r="P304" s="20"/>
      <c r="Q304" s="20"/>
      <c r="R304" s="20"/>
      <c r="S304" s="20"/>
      <c r="T304" s="13"/>
      <c r="U304" s="13"/>
      <c r="V304" s="235"/>
      <c r="W304" s="235"/>
      <c r="X304" s="235"/>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row>
    <row r="305" spans="1:86" ht="12.75" customHeight="1" x14ac:dyDescent="0.3">
      <c r="A305" s="20"/>
      <c r="B305" s="20"/>
      <c r="C305" s="20"/>
      <c r="D305" s="20"/>
      <c r="E305" s="20"/>
      <c r="F305" s="20"/>
      <c r="G305" s="20"/>
      <c r="H305" s="20"/>
      <c r="I305" s="20"/>
      <c r="J305" s="20"/>
      <c r="K305" s="20"/>
      <c r="L305" s="20"/>
      <c r="M305" s="20"/>
      <c r="N305" s="20"/>
      <c r="O305" s="20"/>
      <c r="P305" s="20"/>
      <c r="Q305" s="20"/>
      <c r="R305" s="20"/>
      <c r="S305" s="20"/>
      <c r="T305" s="13"/>
      <c r="U305" s="13"/>
      <c r="V305" s="235"/>
      <c r="W305" s="235"/>
      <c r="X305" s="235"/>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row>
    <row r="306" spans="1:86" ht="12.75" customHeight="1" x14ac:dyDescent="0.3">
      <c r="A306" s="20"/>
      <c r="B306" s="20"/>
      <c r="C306" s="20"/>
      <c r="D306" s="20"/>
      <c r="E306" s="20"/>
      <c r="F306" s="20"/>
      <c r="G306" s="20"/>
      <c r="H306" s="20"/>
      <c r="I306" s="20"/>
      <c r="J306" s="20"/>
      <c r="K306" s="20"/>
      <c r="L306" s="20"/>
      <c r="M306" s="20"/>
      <c r="N306" s="20"/>
      <c r="O306" s="20"/>
      <c r="P306" s="20"/>
      <c r="Q306" s="20"/>
      <c r="R306" s="20"/>
      <c r="S306" s="20"/>
      <c r="T306" s="13"/>
      <c r="U306" s="13"/>
      <c r="V306" s="235"/>
      <c r="W306" s="235"/>
      <c r="X306" s="235"/>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row>
    <row r="307" spans="1:86" ht="12.75" customHeight="1" x14ac:dyDescent="0.3">
      <c r="A307" s="20"/>
      <c r="B307" s="20"/>
      <c r="C307" s="20"/>
      <c r="D307" s="20"/>
      <c r="E307" s="20"/>
      <c r="F307" s="20"/>
      <c r="G307" s="20"/>
      <c r="H307" s="20"/>
      <c r="I307" s="20"/>
      <c r="J307" s="20"/>
      <c r="K307" s="20"/>
      <c r="L307" s="20"/>
      <c r="M307" s="20"/>
      <c r="N307" s="20"/>
      <c r="O307" s="20"/>
      <c r="P307" s="20"/>
      <c r="Q307" s="20"/>
      <c r="R307" s="20"/>
      <c r="S307" s="20"/>
      <c r="T307" s="13"/>
      <c r="U307" s="13"/>
      <c r="V307" s="235"/>
      <c r="W307" s="235"/>
      <c r="X307" s="235"/>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row>
    <row r="308" spans="1:86" ht="12.75" customHeight="1" x14ac:dyDescent="0.3">
      <c r="A308" s="20"/>
      <c r="B308" s="20"/>
      <c r="C308" s="20"/>
      <c r="D308" s="20"/>
      <c r="E308" s="20"/>
      <c r="F308" s="20"/>
      <c r="G308" s="20"/>
      <c r="H308" s="20"/>
      <c r="I308" s="20"/>
      <c r="J308" s="20"/>
      <c r="K308" s="20"/>
      <c r="L308" s="20"/>
      <c r="M308" s="20"/>
      <c r="N308" s="20"/>
      <c r="O308" s="20"/>
      <c r="P308" s="20"/>
      <c r="Q308" s="20"/>
      <c r="R308" s="20"/>
      <c r="S308" s="20"/>
      <c r="T308" s="13"/>
      <c r="U308" s="13"/>
      <c r="V308" s="235"/>
      <c r="W308" s="235"/>
      <c r="X308" s="235"/>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row>
    <row r="309" spans="1:86" ht="12.75" customHeight="1" x14ac:dyDescent="0.3">
      <c r="A309" s="20"/>
      <c r="B309" s="20"/>
      <c r="C309" s="20"/>
      <c r="D309" s="20"/>
      <c r="E309" s="20"/>
      <c r="F309" s="20"/>
      <c r="G309" s="20"/>
      <c r="H309" s="20"/>
      <c r="I309" s="20"/>
      <c r="J309" s="20"/>
      <c r="K309" s="20"/>
      <c r="L309" s="20"/>
      <c r="M309" s="20"/>
      <c r="N309" s="20"/>
      <c r="O309" s="20"/>
      <c r="P309" s="20"/>
      <c r="Q309" s="20"/>
      <c r="R309" s="20"/>
      <c r="S309" s="20"/>
      <c r="T309" s="13"/>
      <c r="U309" s="13"/>
      <c r="V309" s="235"/>
      <c r="W309" s="235"/>
      <c r="X309" s="235"/>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row>
    <row r="310" spans="1:86" ht="12.75" customHeight="1" x14ac:dyDescent="0.3">
      <c r="A310" s="20"/>
      <c r="B310" s="20"/>
      <c r="C310" s="20"/>
      <c r="D310" s="20"/>
      <c r="E310" s="20"/>
      <c r="F310" s="20"/>
      <c r="G310" s="20"/>
      <c r="H310" s="20"/>
      <c r="I310" s="20"/>
      <c r="J310" s="20"/>
      <c r="K310" s="20"/>
      <c r="L310" s="20"/>
      <c r="M310" s="20"/>
      <c r="N310" s="20"/>
      <c r="O310" s="20"/>
      <c r="P310" s="20"/>
      <c r="Q310" s="20"/>
      <c r="R310" s="20"/>
      <c r="S310" s="20"/>
      <c r="T310" s="13"/>
      <c r="U310" s="13"/>
      <c r="V310" s="235"/>
      <c r="W310" s="235"/>
      <c r="X310" s="235"/>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row>
    <row r="311" spans="1:86" ht="12.75" customHeight="1" x14ac:dyDescent="0.3">
      <c r="A311" s="20"/>
      <c r="B311" s="20"/>
      <c r="C311" s="20"/>
      <c r="D311" s="20"/>
      <c r="E311" s="20"/>
      <c r="F311" s="20"/>
      <c r="G311" s="20"/>
      <c r="H311" s="20"/>
      <c r="I311" s="20"/>
      <c r="J311" s="20"/>
      <c r="K311" s="20"/>
      <c r="L311" s="20"/>
      <c r="M311" s="20"/>
      <c r="N311" s="20"/>
      <c r="O311" s="20"/>
      <c r="P311" s="20"/>
      <c r="Q311" s="20"/>
      <c r="R311" s="20"/>
      <c r="S311" s="20"/>
      <c r="T311" s="13"/>
      <c r="U311" s="13"/>
      <c r="V311" s="235"/>
      <c r="W311" s="235"/>
      <c r="X311" s="235"/>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row>
    <row r="312" spans="1:86" ht="12.75" customHeight="1" x14ac:dyDescent="0.3">
      <c r="A312" s="20"/>
      <c r="B312" s="20"/>
      <c r="C312" s="20"/>
      <c r="D312" s="20"/>
      <c r="E312" s="20"/>
      <c r="F312" s="20"/>
      <c r="G312" s="20"/>
      <c r="H312" s="11"/>
      <c r="I312" s="11"/>
      <c r="J312" s="11"/>
      <c r="K312" s="11"/>
      <c r="L312" s="11"/>
      <c r="M312" s="11"/>
      <c r="N312" s="11"/>
      <c r="O312" s="20"/>
      <c r="P312" s="20"/>
      <c r="Q312" s="20"/>
      <c r="R312" s="20"/>
      <c r="S312" s="20"/>
      <c r="T312" s="13"/>
      <c r="U312" s="13"/>
      <c r="V312" s="235"/>
      <c r="W312" s="235"/>
      <c r="X312" s="235"/>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row>
    <row r="313" spans="1:86" ht="12.75" customHeight="1" x14ac:dyDescent="0.3">
      <c r="A313" s="20"/>
      <c r="B313" s="20"/>
      <c r="C313" s="20"/>
      <c r="D313" s="20"/>
      <c r="E313" s="20"/>
      <c r="F313" s="20"/>
      <c r="G313" s="20"/>
      <c r="H313" s="20"/>
      <c r="I313" s="20"/>
      <c r="J313" s="20"/>
      <c r="K313" s="20"/>
      <c r="L313" s="20"/>
      <c r="M313" s="20"/>
      <c r="N313" s="20"/>
      <c r="O313" s="20"/>
      <c r="P313" s="20"/>
      <c r="Q313" s="20"/>
      <c r="R313" s="20"/>
      <c r="S313" s="20"/>
      <c r="T313" s="13"/>
      <c r="U313" s="13"/>
      <c r="V313" s="235"/>
      <c r="W313" s="235"/>
      <c r="X313" s="235"/>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row>
    <row r="314" spans="1:86" ht="12.75" customHeight="1" x14ac:dyDescent="0.3">
      <c r="A314" s="11"/>
      <c r="B314" s="20"/>
      <c r="C314" s="20"/>
      <c r="D314" s="20"/>
      <c r="E314" s="20"/>
      <c r="F314" s="20"/>
      <c r="G314" s="20"/>
      <c r="H314" s="20"/>
      <c r="I314" s="20"/>
      <c r="J314" s="20"/>
      <c r="K314" s="20"/>
      <c r="L314" s="20"/>
      <c r="M314" s="20"/>
      <c r="N314" s="20"/>
      <c r="O314" s="20"/>
      <c r="P314" s="20"/>
      <c r="Q314" s="20"/>
      <c r="R314" s="20"/>
      <c r="S314" s="20"/>
      <c r="T314" s="13"/>
      <c r="U314" s="13"/>
      <c r="V314" s="235"/>
      <c r="W314" s="235"/>
      <c r="X314" s="235"/>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row>
    <row r="315" spans="1:86" ht="12.75" customHeight="1" x14ac:dyDescent="0.3">
      <c r="A315" s="20"/>
      <c r="B315" s="20"/>
      <c r="C315" s="20"/>
      <c r="D315" s="20"/>
      <c r="E315" s="20"/>
      <c r="F315" s="20"/>
      <c r="G315" s="20"/>
      <c r="H315" s="20"/>
      <c r="I315" s="20"/>
      <c r="J315" s="20"/>
      <c r="K315" s="20"/>
      <c r="L315" s="20"/>
      <c r="M315" s="20"/>
      <c r="N315" s="20"/>
      <c r="O315" s="20"/>
      <c r="P315" s="20"/>
      <c r="Q315" s="20"/>
      <c r="R315" s="20"/>
      <c r="S315" s="20"/>
      <c r="T315" s="13"/>
      <c r="U315" s="13"/>
      <c r="V315" s="235"/>
      <c r="W315" s="235"/>
      <c r="X315" s="235"/>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row>
    <row r="316" spans="1:86" ht="12.75" customHeight="1" x14ac:dyDescent="0.3">
      <c r="A316" s="20"/>
      <c r="B316" s="20"/>
      <c r="C316" s="20"/>
      <c r="D316" s="20"/>
      <c r="E316" s="20"/>
      <c r="F316" s="20"/>
      <c r="G316" s="20"/>
      <c r="H316" s="20"/>
      <c r="I316" s="20"/>
      <c r="J316" s="20"/>
      <c r="K316" s="20"/>
      <c r="L316" s="20"/>
      <c r="M316" s="20"/>
      <c r="N316" s="20"/>
      <c r="O316" s="20"/>
      <c r="P316" s="20"/>
      <c r="Q316" s="20"/>
      <c r="R316" s="20"/>
      <c r="S316" s="20"/>
      <c r="T316" s="13"/>
      <c r="U316" s="13"/>
      <c r="V316" s="235"/>
      <c r="W316" s="235"/>
      <c r="X316" s="235"/>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row>
    <row r="317" spans="1:86" ht="12.75" customHeight="1" x14ac:dyDescent="0.3">
      <c r="A317" s="20"/>
      <c r="B317" s="20"/>
      <c r="C317" s="20"/>
      <c r="D317" s="20"/>
      <c r="E317" s="20"/>
      <c r="F317" s="20"/>
      <c r="G317" s="20"/>
      <c r="H317" s="20"/>
      <c r="I317" s="20"/>
      <c r="J317" s="20"/>
      <c r="K317" s="20"/>
      <c r="L317" s="20"/>
      <c r="M317" s="20"/>
      <c r="N317" s="20"/>
      <c r="O317" s="20"/>
      <c r="P317" s="20"/>
      <c r="Q317" s="20"/>
      <c r="R317" s="20"/>
      <c r="S317" s="20"/>
      <c r="T317" s="13"/>
      <c r="U317" s="13"/>
      <c r="V317" s="235"/>
      <c r="W317" s="235"/>
      <c r="X317" s="235"/>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row>
    <row r="318" spans="1:86" ht="12.75" customHeight="1" x14ac:dyDescent="0.3">
      <c r="A318" s="20"/>
      <c r="B318" s="20"/>
      <c r="C318" s="20"/>
      <c r="D318" s="20"/>
      <c r="E318" s="20"/>
      <c r="F318" s="20"/>
      <c r="G318" s="20"/>
      <c r="H318" s="20"/>
      <c r="I318" s="20"/>
      <c r="J318" s="20"/>
      <c r="K318" s="20"/>
      <c r="L318" s="20"/>
      <c r="M318" s="20"/>
      <c r="N318" s="20"/>
      <c r="O318" s="20"/>
      <c r="P318" s="20"/>
      <c r="Q318" s="20"/>
      <c r="R318" s="20"/>
      <c r="S318" s="20"/>
      <c r="T318" s="13"/>
      <c r="U318" s="13"/>
      <c r="V318" s="235"/>
      <c r="W318" s="235"/>
      <c r="X318" s="235"/>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row>
    <row r="319" spans="1:86" ht="12.75" customHeight="1" x14ac:dyDescent="0.3">
      <c r="A319" s="20"/>
      <c r="B319" s="20"/>
      <c r="C319" s="20"/>
      <c r="D319" s="20"/>
      <c r="E319" s="20"/>
      <c r="F319" s="20"/>
      <c r="G319" s="20"/>
      <c r="H319" s="20"/>
      <c r="I319" s="20"/>
      <c r="J319" s="20"/>
      <c r="K319" s="20"/>
      <c r="L319" s="20"/>
      <c r="M319" s="20"/>
      <c r="N319" s="20"/>
      <c r="O319" s="20"/>
      <c r="P319" s="20"/>
      <c r="Q319" s="20"/>
      <c r="R319" s="20"/>
      <c r="S319" s="20"/>
      <c r="T319" s="13"/>
      <c r="U319" s="13"/>
      <c r="V319" s="235"/>
      <c r="W319" s="235"/>
      <c r="X319" s="235"/>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row>
    <row r="320" spans="1:86" ht="12.75" customHeight="1" x14ac:dyDescent="0.3">
      <c r="A320" s="20"/>
      <c r="B320" s="20"/>
      <c r="C320" s="20"/>
      <c r="D320" s="20"/>
      <c r="E320" s="20"/>
      <c r="F320" s="20"/>
      <c r="G320" s="20"/>
      <c r="H320" s="20"/>
      <c r="I320" s="20"/>
      <c r="J320" s="20"/>
      <c r="K320" s="20"/>
      <c r="L320" s="20"/>
      <c r="M320" s="20"/>
      <c r="N320" s="20"/>
      <c r="O320" s="20"/>
      <c r="P320" s="20"/>
      <c r="Q320" s="20"/>
      <c r="R320" s="20"/>
      <c r="S320" s="20"/>
      <c r="T320" s="13"/>
      <c r="U320" s="13"/>
      <c r="V320" s="235"/>
      <c r="W320" s="235"/>
      <c r="X320" s="235"/>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row>
    <row r="321" spans="1:86" ht="12.75" customHeight="1" x14ac:dyDescent="0.3">
      <c r="A321" s="20"/>
      <c r="B321" s="20"/>
      <c r="C321" s="20"/>
      <c r="D321" s="20"/>
      <c r="E321" s="20"/>
      <c r="F321" s="20"/>
      <c r="G321" s="20"/>
      <c r="H321" s="20"/>
      <c r="I321" s="20"/>
      <c r="J321" s="20"/>
      <c r="K321" s="20"/>
      <c r="L321" s="20"/>
      <c r="M321" s="20"/>
      <c r="N321" s="20"/>
      <c r="O321" s="560"/>
      <c r="P321" s="560"/>
      <c r="Q321" s="560"/>
      <c r="R321" s="560"/>
      <c r="S321" s="560"/>
      <c r="T321" s="13"/>
      <c r="U321" s="13"/>
      <c r="V321" s="235"/>
      <c r="W321" s="235"/>
      <c r="X321" s="235"/>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row>
    <row r="322" spans="1:86" ht="12.75" customHeight="1" x14ac:dyDescent="0.3">
      <c r="A322" s="20"/>
      <c r="B322" s="20"/>
      <c r="C322" s="20"/>
      <c r="D322" s="20"/>
      <c r="E322" s="20"/>
      <c r="F322" s="20"/>
      <c r="G322" s="20"/>
      <c r="H322" s="20"/>
      <c r="I322" s="20"/>
      <c r="J322" s="20"/>
      <c r="K322" s="20"/>
      <c r="L322" s="20"/>
      <c r="M322" s="20"/>
      <c r="N322" s="20"/>
      <c r="O322" s="560"/>
      <c r="P322" s="560"/>
      <c r="Q322" s="560"/>
      <c r="R322" s="560"/>
      <c r="S322" s="560"/>
      <c r="T322" s="13"/>
      <c r="U322" s="13"/>
      <c r="V322" s="235"/>
      <c r="W322" s="235"/>
      <c r="X322" s="235"/>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row>
    <row r="323" spans="1:86" ht="12.75" customHeight="1" x14ac:dyDescent="0.3">
      <c r="A323" s="20"/>
      <c r="B323" s="20"/>
      <c r="C323" s="20"/>
      <c r="D323" s="20"/>
      <c r="E323" s="20"/>
      <c r="F323" s="20"/>
      <c r="G323" s="20"/>
      <c r="H323" s="20"/>
      <c r="I323" s="20"/>
      <c r="J323" s="20"/>
      <c r="K323" s="20"/>
      <c r="L323" s="20"/>
      <c r="M323" s="20"/>
      <c r="N323" s="20"/>
      <c r="O323" s="560"/>
      <c r="P323" s="560"/>
      <c r="Q323" s="560"/>
      <c r="R323" s="560"/>
      <c r="S323" s="560"/>
      <c r="T323" s="13"/>
      <c r="U323" s="13"/>
      <c r="V323" s="235"/>
      <c r="W323" s="235"/>
      <c r="X323" s="235"/>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row>
    <row r="324" spans="1:86" ht="18" customHeight="1" x14ac:dyDescent="0.3">
      <c r="A324" s="20"/>
      <c r="B324" s="20"/>
      <c r="C324" s="20"/>
      <c r="D324" s="20"/>
      <c r="E324" s="20"/>
      <c r="F324" s="20"/>
      <c r="G324" s="20"/>
      <c r="H324" s="20"/>
      <c r="I324" s="20"/>
      <c r="J324" s="20"/>
      <c r="K324" s="20"/>
      <c r="L324" s="20"/>
      <c r="M324" s="20"/>
      <c r="N324" s="20"/>
      <c r="O324" s="562"/>
      <c r="P324" s="562"/>
      <c r="Q324" s="562"/>
      <c r="R324" s="562"/>
      <c r="S324" s="562"/>
      <c r="T324" s="13"/>
      <c r="U324" s="13"/>
      <c r="V324" s="235"/>
      <c r="W324" s="235"/>
      <c r="X324" s="235"/>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row>
    <row r="325" spans="1:86" ht="12.75" customHeight="1" x14ac:dyDescent="0.3">
      <c r="A325" s="20"/>
      <c r="B325" s="20"/>
      <c r="C325" s="20"/>
      <c r="D325" s="20"/>
      <c r="E325" s="20"/>
      <c r="F325" s="20"/>
      <c r="G325" s="20"/>
      <c r="H325" s="20"/>
      <c r="I325" s="20"/>
      <c r="J325" s="20"/>
      <c r="K325" s="20"/>
      <c r="L325" s="20"/>
      <c r="M325" s="20"/>
      <c r="N325" s="20"/>
      <c r="O325" s="11"/>
      <c r="P325" s="11"/>
      <c r="Q325" s="11"/>
      <c r="R325" s="11"/>
      <c r="S325" s="11"/>
      <c r="T325" s="13"/>
      <c r="U325" s="13"/>
      <c r="V325" s="235"/>
      <c r="W325" s="235"/>
      <c r="X325" s="235"/>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row>
    <row r="326" spans="1:86" ht="12.75" customHeight="1" x14ac:dyDescent="0.3">
      <c r="A326" s="20"/>
      <c r="B326" s="20"/>
      <c r="C326" s="20"/>
      <c r="D326" s="20"/>
      <c r="E326" s="20"/>
      <c r="F326" s="20"/>
      <c r="G326" s="20"/>
      <c r="H326" s="20"/>
      <c r="I326" s="20"/>
      <c r="J326" s="20"/>
      <c r="K326" s="20"/>
      <c r="L326" s="20"/>
      <c r="M326" s="20"/>
      <c r="N326" s="20"/>
      <c r="O326" s="20"/>
      <c r="P326" s="20"/>
      <c r="Q326" s="20"/>
      <c r="R326" s="20"/>
      <c r="S326" s="20"/>
      <c r="T326" s="13"/>
      <c r="U326" s="13"/>
      <c r="V326" s="235"/>
      <c r="W326" s="235"/>
      <c r="X326" s="235"/>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row>
    <row r="327" spans="1:86" ht="12.75" customHeight="1" x14ac:dyDescent="0.3">
      <c r="A327" s="20"/>
      <c r="B327" s="20"/>
      <c r="C327" s="20"/>
      <c r="D327" s="20"/>
      <c r="E327" s="20"/>
      <c r="F327" s="20"/>
      <c r="G327" s="20"/>
      <c r="H327" s="20"/>
      <c r="I327" s="20"/>
      <c r="J327" s="20"/>
      <c r="K327" s="20"/>
      <c r="L327" s="20"/>
      <c r="M327" s="20"/>
      <c r="N327" s="20"/>
      <c r="O327" s="20"/>
      <c r="P327" s="20"/>
      <c r="Q327" s="20"/>
      <c r="R327" s="20"/>
      <c r="S327" s="20"/>
      <c r="T327" s="13"/>
      <c r="U327" s="13"/>
      <c r="V327" s="235"/>
      <c r="W327" s="235"/>
      <c r="X327" s="235"/>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row>
    <row r="328" spans="1:86" ht="12.75" customHeight="1" x14ac:dyDescent="0.3">
      <c r="A328" s="20"/>
      <c r="B328" s="20"/>
      <c r="C328" s="20"/>
      <c r="D328" s="20"/>
      <c r="E328" s="20"/>
      <c r="F328" s="20"/>
      <c r="G328" s="20"/>
      <c r="H328" s="20"/>
      <c r="I328" s="20"/>
      <c r="J328" s="20"/>
      <c r="K328" s="20"/>
      <c r="L328" s="20"/>
      <c r="M328" s="20"/>
      <c r="N328" s="20"/>
      <c r="O328" s="20"/>
      <c r="P328" s="20"/>
      <c r="Q328" s="20"/>
      <c r="R328" s="20"/>
      <c r="S328" s="20"/>
      <c r="T328" s="13"/>
      <c r="U328" s="13"/>
      <c r="V328" s="235"/>
      <c r="W328" s="235"/>
      <c r="X328" s="235"/>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row>
    <row r="329" spans="1:86" ht="12.75" customHeight="1" x14ac:dyDescent="0.3">
      <c r="A329" s="20"/>
      <c r="B329" s="20"/>
      <c r="C329" s="20"/>
      <c r="D329" s="20"/>
      <c r="E329" s="20"/>
      <c r="F329" s="20"/>
      <c r="G329" s="20"/>
      <c r="H329" s="20"/>
      <c r="I329" s="20"/>
      <c r="J329" s="20"/>
      <c r="K329" s="20"/>
      <c r="L329" s="20"/>
      <c r="M329" s="20"/>
      <c r="N329" s="20"/>
      <c r="O329" s="20"/>
      <c r="P329" s="20"/>
      <c r="Q329" s="20"/>
      <c r="R329" s="20"/>
      <c r="S329" s="20"/>
      <c r="T329" s="13"/>
      <c r="U329" s="13"/>
      <c r="V329" s="235"/>
      <c r="W329" s="235"/>
      <c r="X329" s="235"/>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row>
    <row r="330" spans="1:86" ht="12.75" customHeight="1" x14ac:dyDescent="0.3">
      <c r="A330" s="20"/>
      <c r="B330" s="20"/>
      <c r="C330" s="20"/>
      <c r="D330" s="20"/>
      <c r="E330" s="20"/>
      <c r="F330" s="20"/>
      <c r="G330" s="20"/>
      <c r="H330" s="20"/>
      <c r="I330" s="20"/>
      <c r="J330" s="20"/>
      <c r="K330" s="20"/>
      <c r="L330" s="20"/>
      <c r="M330" s="20"/>
      <c r="N330" s="20"/>
      <c r="O330" s="20"/>
      <c r="P330" s="20"/>
      <c r="Q330" s="20"/>
      <c r="R330" s="20"/>
      <c r="S330" s="20"/>
      <c r="T330" s="13"/>
      <c r="U330" s="13"/>
      <c r="V330" s="235"/>
      <c r="W330" s="235"/>
      <c r="X330" s="235"/>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row>
    <row r="331" spans="1:86" ht="12.75" customHeight="1" x14ac:dyDescent="0.3">
      <c r="A331" s="20"/>
      <c r="B331" s="20"/>
      <c r="C331" s="20"/>
      <c r="D331" s="20"/>
      <c r="E331" s="20"/>
      <c r="F331" s="20"/>
      <c r="G331" s="20"/>
      <c r="H331" s="20"/>
      <c r="I331" s="20"/>
      <c r="J331" s="20"/>
      <c r="K331" s="20"/>
      <c r="L331" s="20"/>
      <c r="M331" s="20"/>
      <c r="N331" s="20"/>
      <c r="O331" s="20"/>
      <c r="P331" s="20"/>
      <c r="Q331" s="20"/>
      <c r="R331" s="20"/>
      <c r="S331" s="20"/>
      <c r="T331" s="13"/>
      <c r="U331" s="13"/>
      <c r="V331" s="235"/>
      <c r="W331" s="235"/>
      <c r="X331" s="235"/>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row>
    <row r="332" spans="1:86" ht="12.75" customHeight="1" x14ac:dyDescent="0.3">
      <c r="A332" s="20"/>
      <c r="B332" s="20"/>
      <c r="C332" s="20"/>
      <c r="D332" s="20"/>
      <c r="E332" s="20"/>
      <c r="F332" s="20"/>
      <c r="G332" s="20"/>
      <c r="H332" s="20"/>
      <c r="I332" s="20"/>
      <c r="J332" s="20"/>
      <c r="K332" s="20"/>
      <c r="L332" s="20"/>
      <c r="M332" s="20"/>
      <c r="N332" s="20"/>
      <c r="O332" s="20"/>
      <c r="P332" s="20"/>
      <c r="Q332" s="20"/>
      <c r="R332" s="20"/>
      <c r="S332" s="20"/>
      <c r="T332" s="13"/>
      <c r="U332" s="13"/>
      <c r="V332" s="235"/>
      <c r="W332" s="235"/>
      <c r="X332" s="235"/>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row>
    <row r="333" spans="1:86" ht="12.75" customHeight="1" x14ac:dyDescent="0.2">
      <c r="A333" s="11"/>
      <c r="B333" s="11"/>
      <c r="C333" s="11"/>
      <c r="D333" s="11"/>
      <c r="E333" s="11"/>
      <c r="F333" s="11"/>
      <c r="G333" s="11"/>
      <c r="H333" s="11"/>
      <c r="I333" s="11"/>
      <c r="J333" s="11"/>
      <c r="K333" s="11"/>
      <c r="L333" s="11"/>
      <c r="M333" s="11"/>
      <c r="N333" s="11"/>
      <c r="O333" s="20"/>
      <c r="P333" s="20"/>
      <c r="Q333" s="20"/>
      <c r="R333" s="20"/>
      <c r="S333" s="20"/>
      <c r="T333" s="13"/>
      <c r="U333" s="13"/>
      <c r="AJ333" s="13"/>
      <c r="AK333" s="13"/>
      <c r="AL333" s="13"/>
      <c r="AM333" s="13"/>
      <c r="AN333" s="13"/>
      <c r="AO333" s="13"/>
      <c r="AP333" s="13"/>
      <c r="AQ333" s="13"/>
      <c r="AR333" s="13"/>
      <c r="AS333" s="13"/>
      <c r="AT333" s="13"/>
      <c r="AU333" s="13"/>
      <c r="AV333" s="13"/>
      <c r="AW333" s="13"/>
      <c r="AX333" s="13"/>
      <c r="AY333" s="13"/>
      <c r="AZ333" s="13"/>
      <c r="BA333" s="13"/>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row>
    <row r="334" spans="1:86" x14ac:dyDescent="0.2">
      <c r="A334" s="11"/>
      <c r="B334" s="11"/>
      <c r="C334" s="11"/>
      <c r="D334" s="11"/>
      <c r="E334" s="11"/>
      <c r="F334" s="11"/>
      <c r="G334" s="11"/>
      <c r="H334" s="11"/>
      <c r="I334" s="11"/>
      <c r="J334" s="11"/>
      <c r="K334" s="11"/>
      <c r="L334" s="11"/>
      <c r="M334" s="11"/>
      <c r="N334" s="11"/>
      <c r="O334" s="20"/>
      <c r="P334" s="20"/>
      <c r="Q334" s="20"/>
      <c r="R334" s="20"/>
      <c r="S334" s="20"/>
      <c r="T334" s="13"/>
      <c r="U334" s="13"/>
      <c r="AJ334" s="13"/>
      <c r="AK334" s="13"/>
      <c r="AL334" s="13"/>
      <c r="AM334" s="13"/>
      <c r="AN334" s="13"/>
      <c r="AO334" s="13"/>
      <c r="AP334" s="13"/>
      <c r="AQ334" s="13"/>
      <c r="AR334" s="13"/>
      <c r="AS334" s="13"/>
      <c r="AT334" s="13"/>
      <c r="AU334" s="13"/>
      <c r="AV334" s="13"/>
      <c r="AW334" s="13"/>
      <c r="AX334" s="13"/>
      <c r="AY334" s="13"/>
      <c r="AZ334" s="13"/>
      <c r="BA334" s="13"/>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row>
    <row r="335" spans="1:86" ht="12.75" customHeight="1" x14ac:dyDescent="0.2">
      <c r="A335" s="11"/>
      <c r="B335" s="11"/>
      <c r="C335" s="11"/>
      <c r="D335" s="11"/>
      <c r="E335" s="11"/>
      <c r="F335" s="11"/>
      <c r="G335" s="11"/>
      <c r="H335" s="11"/>
      <c r="I335" s="11"/>
      <c r="J335" s="11"/>
      <c r="K335" s="11"/>
      <c r="L335" s="11"/>
      <c r="M335" s="11"/>
      <c r="N335" s="11"/>
      <c r="O335" s="20"/>
      <c r="P335" s="20"/>
      <c r="Q335" s="20"/>
      <c r="R335" s="20"/>
      <c r="S335" s="20"/>
      <c r="T335" s="13"/>
      <c r="U335" s="13"/>
      <c r="AJ335" s="13"/>
      <c r="AK335" s="13"/>
      <c r="AL335" s="13"/>
      <c r="AM335" s="13"/>
      <c r="AN335" s="13"/>
      <c r="AO335" s="13"/>
      <c r="AP335" s="13"/>
      <c r="AQ335" s="13"/>
      <c r="AR335" s="13"/>
      <c r="AS335" s="13"/>
      <c r="AT335" s="13"/>
      <c r="AU335" s="13"/>
      <c r="AV335" s="13"/>
      <c r="AW335" s="13"/>
      <c r="AX335" s="13"/>
      <c r="AY335" s="13"/>
      <c r="AZ335" s="13"/>
      <c r="BA335" s="13"/>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row>
    <row r="336" spans="1:86" x14ac:dyDescent="0.2">
      <c r="A336" s="11"/>
      <c r="B336" s="11"/>
      <c r="C336" s="11"/>
      <c r="D336" s="11"/>
      <c r="E336" s="11"/>
      <c r="F336" s="11"/>
      <c r="G336" s="11"/>
      <c r="H336" s="11"/>
      <c r="I336" s="11"/>
      <c r="J336" s="11"/>
      <c r="K336" s="11"/>
      <c r="L336" s="11"/>
      <c r="M336" s="11"/>
      <c r="N336" s="11"/>
      <c r="O336" s="20"/>
      <c r="P336" s="20"/>
      <c r="Q336" s="20"/>
      <c r="R336" s="20"/>
      <c r="S336" s="20"/>
      <c r="T336" s="13"/>
      <c r="U336" s="13"/>
      <c r="AJ336" s="13"/>
      <c r="AK336" s="13"/>
      <c r="AL336" s="13"/>
      <c r="AM336" s="13"/>
      <c r="AN336" s="13"/>
      <c r="AO336" s="13"/>
      <c r="AP336" s="13"/>
      <c r="AQ336" s="13"/>
      <c r="AR336" s="13"/>
      <c r="AS336" s="13"/>
      <c r="AT336" s="13"/>
      <c r="AU336" s="13"/>
      <c r="AV336" s="13"/>
      <c r="AW336" s="13"/>
      <c r="AX336" s="13"/>
      <c r="AY336" s="13"/>
      <c r="AZ336" s="13"/>
      <c r="BA336" s="13"/>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row>
    <row r="337" spans="1:86" ht="12.75" customHeight="1" x14ac:dyDescent="0.2">
      <c r="A337" s="11"/>
      <c r="B337" s="11"/>
      <c r="C337" s="11"/>
      <c r="D337" s="11"/>
      <c r="E337" s="11"/>
      <c r="F337" s="11"/>
      <c r="G337" s="11"/>
      <c r="H337" s="11"/>
      <c r="I337" s="11"/>
      <c r="J337" s="11"/>
      <c r="K337" s="11"/>
      <c r="L337" s="11"/>
      <c r="M337" s="11"/>
      <c r="N337" s="11"/>
      <c r="O337" s="20"/>
      <c r="P337" s="20"/>
      <c r="Q337" s="20"/>
      <c r="R337" s="20"/>
      <c r="S337" s="20"/>
      <c r="T337" s="13"/>
      <c r="U337" s="13"/>
      <c r="AJ337" s="13"/>
      <c r="AK337" s="13"/>
      <c r="AL337" s="13"/>
      <c r="AM337" s="13"/>
      <c r="AN337" s="13"/>
      <c r="AO337" s="13"/>
      <c r="AP337" s="13"/>
      <c r="AQ337" s="13"/>
      <c r="AR337" s="13"/>
      <c r="AS337" s="13"/>
      <c r="AT337" s="13"/>
      <c r="AU337" s="13"/>
      <c r="AV337" s="13"/>
      <c r="AW337" s="13"/>
      <c r="AX337" s="13"/>
      <c r="AY337" s="13"/>
      <c r="AZ337" s="13"/>
      <c r="BA337" s="13"/>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row>
    <row r="338" spans="1:86" x14ac:dyDescent="0.2">
      <c r="A338" s="11"/>
      <c r="B338" s="11"/>
      <c r="C338" s="11"/>
      <c r="D338" s="11"/>
      <c r="E338" s="11"/>
      <c r="F338" s="11"/>
      <c r="G338" s="11"/>
      <c r="H338" s="11"/>
      <c r="I338" s="11"/>
      <c r="J338" s="11"/>
      <c r="K338" s="11"/>
      <c r="L338" s="11"/>
      <c r="M338" s="11"/>
      <c r="N338" s="11"/>
      <c r="O338" s="20"/>
      <c r="P338" s="20"/>
      <c r="Q338" s="20"/>
      <c r="R338" s="20"/>
      <c r="S338" s="20"/>
      <c r="T338" s="13"/>
      <c r="U338" s="13"/>
      <c r="AJ338" s="13"/>
      <c r="AK338" s="13"/>
      <c r="AL338" s="13"/>
      <c r="AM338" s="13"/>
      <c r="AN338" s="13"/>
      <c r="AO338" s="13"/>
      <c r="AP338" s="13"/>
      <c r="AQ338" s="13"/>
      <c r="AR338" s="13"/>
      <c r="AS338" s="13"/>
      <c r="AT338" s="13"/>
      <c r="AU338" s="13"/>
      <c r="AV338" s="13"/>
      <c r="AW338" s="13"/>
      <c r="AX338" s="13"/>
      <c r="AY338" s="13"/>
      <c r="AZ338" s="13"/>
      <c r="BA338" s="13"/>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row>
    <row r="339" spans="1:86" x14ac:dyDescent="0.2">
      <c r="A339" s="11"/>
      <c r="B339" s="11"/>
      <c r="C339" s="11"/>
      <c r="D339" s="11"/>
      <c r="E339" s="11"/>
      <c r="F339" s="11"/>
      <c r="G339" s="11"/>
      <c r="H339" s="11"/>
      <c r="I339" s="11"/>
      <c r="J339" s="11"/>
      <c r="K339" s="11"/>
      <c r="L339" s="11"/>
      <c r="M339" s="11"/>
      <c r="N339" s="11"/>
      <c r="O339" s="20"/>
      <c r="P339" s="20"/>
      <c r="Q339" s="20"/>
      <c r="R339" s="20"/>
      <c r="S339" s="20"/>
      <c r="T339" s="13"/>
      <c r="U339" s="13"/>
      <c r="AJ339" s="13"/>
      <c r="AK339" s="13"/>
      <c r="AL339" s="13"/>
      <c r="AM339" s="13"/>
      <c r="AN339" s="13"/>
      <c r="AO339" s="13"/>
      <c r="AP339" s="13"/>
      <c r="AQ339" s="13"/>
      <c r="AR339" s="13"/>
      <c r="AS339" s="13"/>
      <c r="AT339" s="13"/>
      <c r="AU339" s="13"/>
      <c r="AV339" s="13"/>
      <c r="AW339" s="13"/>
      <c r="AX339" s="13"/>
      <c r="AY339" s="13"/>
      <c r="AZ339" s="13"/>
      <c r="BA339" s="13"/>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row>
    <row r="340" spans="1:86" ht="12.75" customHeight="1" x14ac:dyDescent="0.2">
      <c r="A340" s="11"/>
      <c r="B340" s="11"/>
      <c r="C340" s="11"/>
      <c r="D340" s="11"/>
      <c r="E340" s="11"/>
      <c r="F340" s="11"/>
      <c r="G340" s="11"/>
      <c r="H340" s="11"/>
      <c r="I340" s="11"/>
      <c r="J340" s="11"/>
      <c r="K340" s="11"/>
      <c r="L340" s="11"/>
      <c r="M340" s="11"/>
      <c r="N340" s="11"/>
      <c r="O340" s="20"/>
      <c r="P340" s="20"/>
      <c r="Q340" s="20"/>
      <c r="R340" s="20"/>
      <c r="S340" s="20"/>
      <c r="T340" s="13"/>
      <c r="U340" s="13"/>
      <c r="AJ340" s="13"/>
      <c r="AK340" s="13"/>
      <c r="AL340" s="13"/>
      <c r="AM340" s="13"/>
      <c r="AN340" s="13"/>
      <c r="AO340" s="13"/>
      <c r="AP340" s="13"/>
      <c r="AQ340" s="13"/>
      <c r="AR340" s="13"/>
      <c r="AS340" s="13"/>
      <c r="AT340" s="13"/>
      <c r="AU340" s="13"/>
      <c r="AV340" s="13"/>
      <c r="AW340" s="13"/>
      <c r="AX340" s="13"/>
      <c r="AY340" s="13"/>
      <c r="AZ340" s="13"/>
      <c r="BA340" s="13"/>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row>
    <row r="341" spans="1:86" x14ac:dyDescent="0.2">
      <c r="A341" s="11"/>
      <c r="B341" s="11"/>
      <c r="C341" s="11"/>
      <c r="D341" s="11"/>
      <c r="E341" s="11"/>
      <c r="F341" s="11"/>
      <c r="G341" s="11"/>
      <c r="H341" s="11"/>
      <c r="I341" s="11"/>
      <c r="J341" s="11"/>
      <c r="K341" s="11"/>
      <c r="L341" s="11"/>
      <c r="M341" s="11"/>
      <c r="N341" s="11"/>
      <c r="O341" s="20"/>
      <c r="P341" s="20"/>
      <c r="Q341" s="20"/>
      <c r="R341" s="20"/>
      <c r="S341" s="20"/>
      <c r="T341" s="13"/>
      <c r="U341" s="13"/>
      <c r="AJ341" s="13"/>
      <c r="AK341" s="13"/>
      <c r="AL341" s="13"/>
      <c r="AM341" s="13"/>
      <c r="AN341" s="13"/>
      <c r="AO341" s="13"/>
      <c r="AP341" s="13"/>
      <c r="AQ341" s="13"/>
      <c r="AR341" s="13"/>
      <c r="AS341" s="13"/>
      <c r="AT341" s="13"/>
      <c r="AU341" s="13"/>
      <c r="AV341" s="13"/>
      <c r="AW341" s="13"/>
      <c r="AX341" s="13"/>
      <c r="AY341" s="13"/>
      <c r="AZ341" s="13"/>
      <c r="BA341" s="13"/>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row>
    <row r="342" spans="1:86" x14ac:dyDescent="0.2">
      <c r="A342" s="11"/>
      <c r="B342" s="11"/>
      <c r="C342" s="11"/>
      <c r="D342" s="11"/>
      <c r="E342" s="11"/>
      <c r="F342" s="11"/>
      <c r="G342" s="11"/>
      <c r="H342" s="11"/>
      <c r="I342" s="11"/>
      <c r="J342" s="11"/>
      <c r="K342" s="11"/>
      <c r="L342" s="11"/>
      <c r="M342" s="11"/>
      <c r="N342" s="11"/>
      <c r="O342" s="20"/>
      <c r="P342" s="20"/>
      <c r="Q342" s="20"/>
      <c r="R342" s="20"/>
      <c r="S342" s="20"/>
      <c r="T342" s="13"/>
      <c r="U342" s="13"/>
      <c r="AJ342" s="13"/>
      <c r="AK342" s="13"/>
      <c r="AL342" s="13"/>
      <c r="AM342" s="13"/>
      <c r="AN342" s="13"/>
      <c r="AO342" s="13"/>
      <c r="AP342" s="13"/>
      <c r="AQ342" s="13"/>
      <c r="AR342" s="13"/>
      <c r="AS342" s="13"/>
      <c r="AT342" s="13"/>
      <c r="AU342" s="13"/>
      <c r="AV342" s="13"/>
      <c r="AW342" s="13"/>
      <c r="AX342" s="13"/>
      <c r="AY342" s="13"/>
      <c r="AZ342" s="13"/>
      <c r="BA342" s="13"/>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row>
    <row r="343" spans="1:86" ht="12.75" customHeight="1" x14ac:dyDescent="0.2">
      <c r="A343" s="11"/>
      <c r="B343" s="11"/>
      <c r="C343" s="11"/>
      <c r="D343" s="11"/>
      <c r="E343" s="11"/>
      <c r="F343" s="11"/>
      <c r="G343" s="11"/>
      <c r="H343" s="11"/>
      <c r="I343" s="11"/>
      <c r="J343" s="11"/>
      <c r="K343" s="11"/>
      <c r="L343" s="11"/>
      <c r="M343" s="11"/>
      <c r="N343" s="11"/>
      <c r="O343" s="20"/>
      <c r="P343" s="20"/>
      <c r="Q343" s="20"/>
      <c r="R343" s="20"/>
      <c r="S343" s="20"/>
      <c r="T343" s="13"/>
      <c r="U343" s="13"/>
      <c r="AJ343" s="13"/>
      <c r="AK343" s="13"/>
      <c r="AL343" s="13"/>
      <c r="AM343" s="13"/>
      <c r="AN343" s="13"/>
      <c r="AO343" s="13"/>
      <c r="AP343" s="13"/>
      <c r="AQ343" s="13"/>
      <c r="AR343" s="13"/>
      <c r="AS343" s="13"/>
      <c r="AT343" s="13"/>
      <c r="AU343" s="13"/>
      <c r="AV343" s="13"/>
      <c r="AW343" s="13"/>
      <c r="AX343" s="13"/>
      <c r="AY343" s="13"/>
      <c r="AZ343" s="13"/>
      <c r="BA343" s="13"/>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row>
    <row r="344" spans="1:86" ht="12.75" customHeight="1" x14ac:dyDescent="0.2">
      <c r="A344" s="11"/>
      <c r="B344" s="11"/>
      <c r="C344" s="11"/>
      <c r="D344" s="11"/>
      <c r="E344" s="11"/>
      <c r="F344" s="11"/>
      <c r="G344" s="11"/>
      <c r="H344" s="11"/>
      <c r="I344" s="11"/>
      <c r="J344" s="11"/>
      <c r="K344" s="11"/>
      <c r="L344" s="11"/>
      <c r="M344" s="11"/>
      <c r="N344" s="11"/>
      <c r="O344" s="20"/>
      <c r="P344" s="20"/>
      <c r="Q344" s="20"/>
      <c r="R344" s="20"/>
      <c r="S344" s="20"/>
      <c r="T344" s="13"/>
      <c r="U344" s="13"/>
      <c r="AJ344" s="13"/>
      <c r="AK344" s="13"/>
      <c r="AL344" s="13"/>
      <c r="AM344" s="13"/>
      <c r="AN344" s="13"/>
      <c r="AO344" s="13"/>
      <c r="AP344" s="13"/>
      <c r="AQ344" s="13"/>
      <c r="AR344" s="13"/>
      <c r="AS344" s="13"/>
      <c r="AT344" s="13"/>
      <c r="AU344" s="13"/>
      <c r="AV344" s="13"/>
      <c r="AW344" s="13"/>
      <c r="AX344" s="13"/>
      <c r="AY344" s="13"/>
      <c r="AZ344" s="13"/>
      <c r="BA344" s="13"/>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row>
    <row r="345" spans="1:86" x14ac:dyDescent="0.2">
      <c r="A345" s="11"/>
      <c r="B345" s="11"/>
      <c r="C345" s="11"/>
      <c r="D345" s="11"/>
      <c r="E345" s="11"/>
      <c r="F345" s="11"/>
      <c r="G345" s="11"/>
      <c r="H345" s="11"/>
      <c r="I345" s="11"/>
      <c r="J345" s="11"/>
      <c r="K345" s="11"/>
      <c r="L345" s="11"/>
      <c r="M345" s="11"/>
      <c r="N345" s="11"/>
      <c r="O345" s="20"/>
      <c r="P345" s="20"/>
      <c r="Q345" s="20"/>
      <c r="R345" s="20"/>
      <c r="S345" s="20"/>
      <c r="T345" s="13"/>
      <c r="U345" s="13"/>
      <c r="AJ345" s="13"/>
      <c r="AK345" s="13"/>
      <c r="AL345" s="13"/>
      <c r="AM345" s="13"/>
      <c r="AN345" s="13"/>
      <c r="AO345" s="13"/>
      <c r="AP345" s="13"/>
      <c r="AQ345" s="13"/>
      <c r="AR345" s="13"/>
      <c r="AS345" s="13"/>
      <c r="AT345" s="13"/>
      <c r="AU345" s="13"/>
      <c r="AV345" s="13"/>
      <c r="AW345" s="13"/>
      <c r="AX345" s="13"/>
      <c r="AY345" s="13"/>
      <c r="AZ345" s="13"/>
      <c r="BA345" s="13"/>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row>
    <row r="346" spans="1:86" ht="12.75" customHeight="1" x14ac:dyDescent="0.2">
      <c r="A346" s="11"/>
      <c r="B346" s="11"/>
      <c r="C346" s="11"/>
      <c r="D346" s="11"/>
      <c r="E346" s="11"/>
      <c r="F346" s="11"/>
      <c r="G346" s="11"/>
      <c r="H346" s="11"/>
      <c r="I346" s="11"/>
      <c r="J346" s="11"/>
      <c r="K346" s="11"/>
      <c r="L346" s="11"/>
      <c r="M346" s="11"/>
      <c r="N346" s="11"/>
      <c r="O346" s="20"/>
      <c r="P346" s="20"/>
      <c r="Q346" s="20"/>
      <c r="R346" s="20"/>
      <c r="S346" s="20"/>
      <c r="T346" s="13"/>
      <c r="U346" s="13"/>
      <c r="AJ346" s="13"/>
      <c r="AK346" s="13"/>
      <c r="AL346" s="13"/>
      <c r="AM346" s="13"/>
      <c r="AN346" s="13"/>
      <c r="AO346" s="13"/>
      <c r="AP346" s="13"/>
      <c r="AQ346" s="13"/>
      <c r="AR346" s="13"/>
      <c r="AS346" s="13"/>
      <c r="AT346" s="13"/>
      <c r="AU346" s="13"/>
      <c r="AV346" s="13"/>
      <c r="AW346" s="13"/>
      <c r="AX346" s="13"/>
      <c r="AY346" s="13"/>
      <c r="AZ346" s="13"/>
      <c r="BA346" s="13"/>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row>
    <row r="347" spans="1:86" ht="12.75" customHeight="1" x14ac:dyDescent="0.2">
      <c r="A347" s="11"/>
      <c r="B347" s="11"/>
      <c r="C347" s="11"/>
      <c r="D347" s="11"/>
      <c r="E347" s="11"/>
      <c r="F347" s="11"/>
      <c r="G347" s="11"/>
      <c r="H347" s="11"/>
      <c r="I347" s="11"/>
      <c r="J347" s="11"/>
      <c r="K347" s="11"/>
      <c r="L347" s="11"/>
      <c r="M347" s="11"/>
      <c r="N347" s="11"/>
      <c r="O347" s="20"/>
      <c r="P347" s="20"/>
      <c r="Q347" s="20"/>
      <c r="R347" s="20"/>
      <c r="S347" s="20"/>
      <c r="T347" s="13"/>
      <c r="U347" s="13"/>
      <c r="AJ347" s="13"/>
      <c r="AK347" s="13"/>
      <c r="AL347" s="13"/>
      <c r="AM347" s="13"/>
      <c r="AN347" s="13"/>
      <c r="AO347" s="13"/>
      <c r="AP347" s="13"/>
      <c r="AQ347" s="13"/>
      <c r="AR347" s="13"/>
      <c r="AS347" s="13"/>
      <c r="AT347" s="13"/>
      <c r="AU347" s="13"/>
      <c r="AV347" s="13"/>
      <c r="AW347" s="13"/>
      <c r="AX347" s="13"/>
      <c r="AY347" s="13"/>
      <c r="AZ347" s="13"/>
      <c r="BA347" s="13"/>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row>
    <row r="348" spans="1:86" ht="12.75" customHeight="1" x14ac:dyDescent="0.2">
      <c r="A348" s="11"/>
      <c r="B348" s="11"/>
      <c r="C348" s="11"/>
      <c r="D348" s="11"/>
      <c r="E348" s="11"/>
      <c r="F348" s="11"/>
      <c r="G348" s="11"/>
      <c r="H348" s="11"/>
      <c r="I348" s="11"/>
      <c r="J348" s="11"/>
      <c r="K348" s="11"/>
      <c r="L348" s="11"/>
      <c r="M348" s="11"/>
      <c r="N348" s="11"/>
      <c r="O348" s="20"/>
      <c r="P348" s="20"/>
      <c r="Q348" s="20"/>
      <c r="R348" s="20"/>
      <c r="S348" s="20"/>
      <c r="T348" s="13"/>
      <c r="U348" s="13"/>
      <c r="AJ348" s="13"/>
      <c r="AK348" s="13"/>
      <c r="AL348" s="13"/>
      <c r="AM348" s="13"/>
      <c r="AN348" s="13"/>
      <c r="AO348" s="13"/>
      <c r="AP348" s="13"/>
      <c r="AQ348" s="13"/>
      <c r="AR348" s="13"/>
      <c r="AS348" s="13"/>
      <c r="AT348" s="13"/>
      <c r="AU348" s="13"/>
      <c r="AV348" s="13"/>
      <c r="AW348" s="13"/>
      <c r="AX348" s="13"/>
      <c r="AY348" s="13"/>
      <c r="AZ348" s="13"/>
      <c r="BA348" s="13"/>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row>
    <row r="349" spans="1:86" x14ac:dyDescent="0.2">
      <c r="A349" s="11"/>
      <c r="B349" s="11"/>
      <c r="C349" s="11"/>
      <c r="D349" s="11"/>
      <c r="E349" s="11"/>
      <c r="F349" s="11"/>
      <c r="G349" s="11"/>
      <c r="H349" s="11"/>
      <c r="I349" s="11"/>
      <c r="J349" s="11"/>
      <c r="K349" s="11"/>
      <c r="L349" s="11"/>
      <c r="M349" s="11"/>
      <c r="N349" s="11"/>
      <c r="O349" s="20"/>
      <c r="P349" s="20"/>
      <c r="Q349" s="20"/>
      <c r="R349" s="20"/>
      <c r="S349" s="20"/>
      <c r="T349" s="13"/>
      <c r="U349" s="13"/>
      <c r="AJ349" s="13"/>
      <c r="AK349" s="13"/>
      <c r="AL349" s="13"/>
      <c r="AM349" s="13"/>
      <c r="AN349" s="13"/>
      <c r="AO349" s="13"/>
      <c r="AP349" s="13"/>
      <c r="AQ349" s="13"/>
      <c r="AR349" s="13"/>
      <c r="AS349" s="13"/>
      <c r="AT349" s="13"/>
      <c r="AU349" s="13"/>
      <c r="AV349" s="13"/>
      <c r="AW349" s="13"/>
      <c r="AX349" s="13"/>
      <c r="AY349" s="13"/>
      <c r="AZ349" s="13"/>
      <c r="BA349" s="13"/>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row>
    <row r="350" spans="1:86" ht="12.75" customHeight="1" x14ac:dyDescent="0.2">
      <c r="A350" s="11"/>
      <c r="B350" s="11"/>
      <c r="C350" s="11"/>
      <c r="D350" s="11"/>
      <c r="E350" s="11"/>
      <c r="F350" s="11"/>
      <c r="G350" s="11"/>
      <c r="H350" s="11"/>
      <c r="I350" s="11"/>
      <c r="J350" s="11"/>
      <c r="K350" s="11"/>
      <c r="L350" s="11"/>
      <c r="M350" s="11"/>
      <c r="N350" s="11"/>
      <c r="O350" s="20"/>
      <c r="P350" s="20"/>
      <c r="Q350" s="20"/>
      <c r="R350" s="20"/>
      <c r="S350" s="20"/>
      <c r="T350" s="13"/>
      <c r="U350" s="13"/>
      <c r="AJ350" s="13"/>
      <c r="AK350" s="13"/>
      <c r="AL350" s="13"/>
      <c r="AM350" s="13"/>
      <c r="AN350" s="13"/>
      <c r="AO350" s="13"/>
      <c r="AP350" s="13"/>
      <c r="AQ350" s="13"/>
      <c r="AR350" s="13"/>
      <c r="AS350" s="13"/>
      <c r="AT350" s="13"/>
      <c r="AU350" s="13"/>
      <c r="AV350" s="13"/>
      <c r="AW350" s="13"/>
      <c r="AX350" s="13"/>
      <c r="AY350" s="13"/>
      <c r="AZ350" s="13"/>
      <c r="BA350" s="13"/>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row>
    <row r="351" spans="1:86" ht="12.75" customHeight="1" x14ac:dyDescent="0.3">
      <c r="A351" s="20"/>
      <c r="B351" s="20"/>
      <c r="C351" s="20"/>
      <c r="D351" s="20"/>
      <c r="E351" s="20"/>
      <c r="F351" s="20"/>
      <c r="G351" s="20"/>
      <c r="H351" s="20"/>
      <c r="I351" s="20"/>
      <c r="J351" s="20"/>
      <c r="K351" s="20"/>
      <c r="L351" s="20"/>
      <c r="M351" s="20"/>
      <c r="N351" s="20"/>
      <c r="O351" s="20"/>
      <c r="P351" s="20"/>
      <c r="Q351" s="20"/>
      <c r="R351" s="20"/>
      <c r="S351" s="20"/>
      <c r="T351" s="13"/>
      <c r="U351" s="13"/>
      <c r="V351" s="235"/>
      <c r="W351" s="235"/>
      <c r="X351" s="235"/>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row>
    <row r="352" spans="1:86" ht="12.75" customHeight="1" x14ac:dyDescent="0.3">
      <c r="A352" s="20"/>
      <c r="B352" s="20"/>
      <c r="C352" s="20"/>
      <c r="D352" s="20"/>
      <c r="E352" s="20"/>
      <c r="F352" s="20"/>
      <c r="G352" s="20"/>
      <c r="H352" s="20"/>
      <c r="I352" s="20"/>
      <c r="J352" s="20"/>
      <c r="K352" s="20"/>
      <c r="L352" s="20"/>
      <c r="M352" s="20"/>
      <c r="N352" s="20"/>
      <c r="O352" s="20"/>
      <c r="P352" s="20"/>
      <c r="Q352" s="20"/>
      <c r="R352" s="20"/>
      <c r="S352" s="20"/>
      <c r="T352" s="13"/>
      <c r="U352" s="13"/>
      <c r="V352" s="235"/>
      <c r="W352" s="235"/>
      <c r="X352" s="235"/>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row>
    <row r="353" spans="1:121" ht="12.75" customHeight="1" x14ac:dyDescent="0.3">
      <c r="A353" s="20"/>
      <c r="B353" s="20"/>
      <c r="C353" s="20"/>
      <c r="D353" s="20"/>
      <c r="E353" s="20"/>
      <c r="F353" s="20"/>
      <c r="G353" s="20"/>
      <c r="H353" s="20"/>
      <c r="I353" s="20"/>
      <c r="J353" s="20"/>
      <c r="K353" s="20"/>
      <c r="L353" s="20"/>
      <c r="M353" s="20"/>
      <c r="N353" s="20"/>
      <c r="O353" s="20"/>
      <c r="P353" s="20"/>
      <c r="Q353" s="20"/>
      <c r="R353" s="20"/>
      <c r="S353" s="20"/>
      <c r="T353" s="13"/>
      <c r="U353" s="13"/>
      <c r="V353" s="235"/>
      <c r="W353" s="235"/>
      <c r="X353" s="235"/>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row>
    <row r="354" spans="1:121" ht="12.75" customHeight="1" x14ac:dyDescent="0.3">
      <c r="A354" s="20"/>
      <c r="B354" s="20"/>
      <c r="C354" s="20"/>
      <c r="D354" s="20"/>
      <c r="E354" s="20"/>
      <c r="F354" s="20"/>
      <c r="G354" s="20"/>
      <c r="H354" s="20"/>
      <c r="I354" s="20"/>
      <c r="J354" s="20"/>
      <c r="K354" s="20"/>
      <c r="L354" s="20"/>
      <c r="M354" s="20"/>
      <c r="N354" s="20"/>
      <c r="O354" s="20"/>
      <c r="P354" s="20"/>
      <c r="Q354" s="20"/>
      <c r="R354" s="20"/>
      <c r="S354" s="20"/>
      <c r="T354" s="13"/>
      <c r="U354" s="13"/>
      <c r="V354" s="235"/>
      <c r="W354" s="235"/>
      <c r="X354" s="235"/>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row>
    <row r="355" spans="1:121" s="11" customFormat="1" ht="12.75" customHeight="1" x14ac:dyDescent="0.2">
      <c r="A355" s="20"/>
      <c r="B355" s="20"/>
      <c r="C355" s="20"/>
      <c r="D355" s="20"/>
      <c r="E355" s="20"/>
      <c r="F355" s="20"/>
      <c r="G355" s="20"/>
      <c r="H355" s="20"/>
      <c r="I355" s="20"/>
      <c r="J355" s="20"/>
      <c r="K355" s="20"/>
      <c r="L355" s="20"/>
      <c r="M355" s="20"/>
      <c r="N355" s="20"/>
      <c r="O355" s="20"/>
      <c r="P355" s="20"/>
      <c r="Q355" s="20"/>
      <c r="R355" s="20"/>
      <c r="S355" s="20"/>
      <c r="T355" s="13"/>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15"/>
      <c r="BK355" s="15"/>
      <c r="BL355" s="15"/>
      <c r="BM355" s="15"/>
      <c r="BN355" s="15"/>
      <c r="BO355" s="15"/>
      <c r="BP355" s="15"/>
      <c r="BQ355" s="15"/>
      <c r="BR355" s="15"/>
      <c r="BS355" s="15"/>
      <c r="BT355" s="15"/>
      <c r="BU355" s="15"/>
      <c r="BV355" s="15"/>
      <c r="BW355" s="15"/>
      <c r="BX355" s="15"/>
      <c r="BY355" s="15"/>
      <c r="BZ355" s="15"/>
      <c r="CA355" s="15"/>
      <c r="CB355" s="15"/>
      <c r="CC355" s="15"/>
      <c r="CD355" s="15"/>
      <c r="CE355" s="15"/>
      <c r="CF355" s="15"/>
      <c r="CG355" s="15"/>
      <c r="CH355" s="15"/>
      <c r="CI355" s="15"/>
      <c r="CJ355" s="15"/>
      <c r="CK355" s="15"/>
      <c r="CL355" s="15"/>
      <c r="CM355" s="15"/>
      <c r="CN355" s="15"/>
      <c r="CO355" s="15"/>
      <c r="CP355" s="15"/>
      <c r="CQ355" s="15"/>
      <c r="CR355" s="15"/>
      <c r="CS355" s="15"/>
      <c r="CT355" s="15"/>
      <c r="CU355" s="15"/>
      <c r="CV355" s="15"/>
      <c r="CW355" s="15"/>
      <c r="CX355" s="15"/>
      <c r="CY355" s="15"/>
      <c r="CZ355" s="15"/>
      <c r="DA355" s="15"/>
      <c r="DB355" s="15"/>
      <c r="DC355" s="15"/>
      <c r="DD355" s="15"/>
      <c r="DE355" s="15"/>
      <c r="DF355" s="15"/>
      <c r="DG355" s="15"/>
      <c r="DH355" s="15"/>
      <c r="DI355" s="15"/>
      <c r="DJ355" s="15"/>
      <c r="DK355" s="15"/>
      <c r="DL355" s="15"/>
      <c r="DM355" s="15"/>
      <c r="DN355" s="15"/>
      <c r="DO355" s="15"/>
      <c r="DP355" s="15"/>
      <c r="DQ355" s="15"/>
    </row>
    <row r="356" spans="1:121" ht="12.75" customHeight="1" x14ac:dyDescent="0.3">
      <c r="A356" s="20"/>
      <c r="B356" s="20"/>
      <c r="C356" s="20"/>
      <c r="D356" s="20"/>
      <c r="E356" s="20"/>
      <c r="F356" s="20"/>
      <c r="G356" s="20"/>
      <c r="H356" s="20"/>
      <c r="I356" s="20"/>
      <c r="J356" s="20"/>
      <c r="K356" s="20"/>
      <c r="L356" s="20"/>
      <c r="M356" s="20"/>
      <c r="N356" s="20"/>
      <c r="O356" s="20"/>
      <c r="P356" s="20"/>
      <c r="Q356" s="20"/>
      <c r="R356" s="20"/>
      <c r="S356" s="20"/>
      <c r="T356" s="13"/>
      <c r="U356" s="13"/>
      <c r="V356" s="235"/>
      <c r="W356" s="235"/>
      <c r="X356" s="235"/>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row>
    <row r="357" spans="1:121" ht="12.75" customHeight="1" x14ac:dyDescent="0.3">
      <c r="A357" s="20"/>
      <c r="B357" s="20"/>
      <c r="C357" s="20"/>
      <c r="D357" s="20"/>
      <c r="E357" s="20"/>
      <c r="F357" s="20"/>
      <c r="G357" s="20"/>
      <c r="H357" s="20"/>
      <c r="I357" s="20"/>
      <c r="J357" s="20"/>
      <c r="K357" s="20"/>
      <c r="L357" s="20"/>
      <c r="M357" s="20"/>
      <c r="N357" s="20"/>
      <c r="O357" s="20"/>
      <c r="P357" s="20"/>
      <c r="Q357" s="20"/>
      <c r="R357" s="20"/>
      <c r="S357" s="20"/>
      <c r="T357" s="13"/>
      <c r="U357" s="13"/>
      <c r="V357" s="235"/>
      <c r="W357" s="235"/>
      <c r="X357" s="235"/>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row>
    <row r="358" spans="1:121" ht="12.75" customHeight="1" x14ac:dyDescent="0.3">
      <c r="A358" s="20"/>
      <c r="B358" s="20"/>
      <c r="C358" s="20"/>
      <c r="D358" s="20"/>
      <c r="E358" s="20"/>
      <c r="F358" s="20"/>
      <c r="G358" s="20"/>
      <c r="H358" s="20"/>
      <c r="I358" s="20"/>
      <c r="J358" s="20"/>
      <c r="K358" s="20"/>
      <c r="L358" s="20"/>
      <c r="M358" s="20"/>
      <c r="N358" s="20"/>
      <c r="O358" s="20"/>
      <c r="P358" s="20"/>
      <c r="Q358" s="20"/>
      <c r="R358" s="20"/>
      <c r="S358" s="20"/>
      <c r="T358" s="13"/>
      <c r="U358" s="13"/>
      <c r="V358" s="235"/>
      <c r="W358" s="235"/>
      <c r="X358" s="235"/>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row>
    <row r="359" spans="1:121" ht="12.75" customHeight="1" x14ac:dyDescent="0.3">
      <c r="A359" s="20"/>
      <c r="B359" s="20"/>
      <c r="C359" s="20"/>
      <c r="D359" s="20"/>
      <c r="E359" s="20"/>
      <c r="F359" s="20"/>
      <c r="G359" s="20"/>
      <c r="H359" s="20"/>
      <c r="I359" s="20"/>
      <c r="J359" s="20"/>
      <c r="K359" s="20"/>
      <c r="L359" s="20"/>
      <c r="M359" s="20"/>
      <c r="N359" s="20"/>
      <c r="O359" s="20"/>
      <c r="P359" s="20"/>
      <c r="Q359" s="20"/>
      <c r="R359" s="20"/>
      <c r="S359" s="20"/>
      <c r="T359" s="13"/>
      <c r="U359" s="13"/>
      <c r="V359" s="235"/>
      <c r="W359" s="235"/>
      <c r="X359" s="235"/>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row>
    <row r="360" spans="1:121" ht="12.75" customHeight="1" x14ac:dyDescent="0.3">
      <c r="A360" s="20"/>
      <c r="B360" s="20"/>
      <c r="C360" s="20"/>
      <c r="D360" s="20"/>
      <c r="E360" s="20"/>
      <c r="F360" s="20"/>
      <c r="G360" s="20"/>
      <c r="H360" s="20"/>
      <c r="I360" s="20"/>
      <c r="J360" s="20"/>
      <c r="K360" s="20"/>
      <c r="L360" s="20"/>
      <c r="M360" s="20"/>
      <c r="N360" s="20"/>
      <c r="O360" s="20"/>
      <c r="P360" s="20"/>
      <c r="Q360" s="20"/>
      <c r="R360" s="20"/>
      <c r="S360" s="20"/>
      <c r="T360" s="13"/>
      <c r="U360" s="13"/>
      <c r="V360" s="235"/>
      <c r="W360" s="235"/>
      <c r="X360" s="235"/>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row>
    <row r="361" spans="1:121" ht="12.75" customHeight="1" x14ac:dyDescent="0.3">
      <c r="A361" s="20"/>
      <c r="B361" s="20"/>
      <c r="C361" s="20"/>
      <c r="D361" s="20"/>
      <c r="E361" s="20"/>
      <c r="F361" s="20"/>
      <c r="G361" s="20"/>
      <c r="H361" s="20"/>
      <c r="I361" s="20"/>
      <c r="J361" s="20"/>
      <c r="K361" s="20"/>
      <c r="L361" s="20"/>
      <c r="M361" s="20"/>
      <c r="N361" s="20"/>
      <c r="O361" s="20"/>
      <c r="P361" s="20"/>
      <c r="Q361" s="20"/>
      <c r="R361" s="20"/>
      <c r="S361" s="20"/>
      <c r="T361" s="13"/>
      <c r="U361" s="13"/>
      <c r="V361" s="235"/>
      <c r="W361" s="235"/>
      <c r="X361" s="235"/>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row>
    <row r="362" spans="1:121" ht="12.75" customHeight="1" x14ac:dyDescent="0.3">
      <c r="A362" s="11"/>
      <c r="B362" s="11"/>
      <c r="C362" s="11"/>
      <c r="D362" s="11"/>
      <c r="E362" s="11"/>
      <c r="F362" s="11"/>
      <c r="G362" s="11"/>
      <c r="H362" s="11"/>
      <c r="I362" s="11"/>
      <c r="J362" s="11"/>
      <c r="K362" s="11"/>
      <c r="L362" s="11"/>
      <c r="M362" s="11"/>
      <c r="N362" s="11"/>
      <c r="O362" s="11"/>
      <c r="P362" s="11"/>
      <c r="Q362" s="11"/>
      <c r="R362" s="11"/>
      <c r="S362" s="11"/>
      <c r="T362" s="13"/>
      <c r="U362" s="13"/>
      <c r="V362" s="235"/>
      <c r="W362" s="235"/>
      <c r="X362" s="235"/>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row>
    <row r="363" spans="1:121" ht="12.75" customHeight="1" x14ac:dyDescent="0.3">
      <c r="A363" s="11"/>
      <c r="B363" s="11"/>
      <c r="C363" s="11"/>
      <c r="D363" s="11"/>
      <c r="E363" s="11"/>
      <c r="F363" s="11"/>
      <c r="G363" s="11"/>
      <c r="H363" s="11"/>
      <c r="I363" s="11"/>
      <c r="J363" s="11"/>
      <c r="K363" s="11"/>
      <c r="L363" s="11"/>
      <c r="M363" s="11"/>
      <c r="N363" s="11"/>
      <c r="O363" s="11"/>
      <c r="P363" s="11"/>
      <c r="Q363" s="11"/>
      <c r="R363" s="11"/>
      <c r="S363" s="11"/>
      <c r="T363" s="13"/>
      <c r="U363" s="13"/>
      <c r="V363" s="235"/>
      <c r="W363" s="235"/>
      <c r="X363" s="235"/>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row>
    <row r="364" spans="1:121" ht="12.75" customHeight="1" x14ac:dyDescent="0.3">
      <c r="A364" s="11"/>
      <c r="B364" s="11"/>
      <c r="C364" s="11"/>
      <c r="D364" s="11"/>
      <c r="E364" s="11"/>
      <c r="F364" s="11"/>
      <c r="G364" s="11"/>
      <c r="H364" s="11"/>
      <c r="I364" s="11"/>
      <c r="J364" s="11"/>
      <c r="K364" s="11"/>
      <c r="L364" s="11"/>
      <c r="M364" s="11"/>
      <c r="N364" s="11"/>
      <c r="O364" s="11"/>
      <c r="P364" s="11"/>
      <c r="Q364" s="11"/>
      <c r="R364" s="11"/>
      <c r="S364" s="11"/>
      <c r="T364" s="13"/>
      <c r="U364" s="13"/>
      <c r="V364" s="235"/>
      <c r="W364" s="235"/>
      <c r="X364" s="235"/>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row>
    <row r="365" spans="1:121" ht="15" x14ac:dyDescent="0.3">
      <c r="A365" s="11"/>
      <c r="B365" s="11"/>
      <c r="C365" s="11"/>
      <c r="D365" s="11"/>
      <c r="E365" s="11"/>
      <c r="F365" s="11"/>
      <c r="G365" s="11"/>
      <c r="H365" s="11"/>
      <c r="I365" s="11"/>
      <c r="J365" s="11"/>
      <c r="K365" s="11"/>
      <c r="L365" s="11"/>
      <c r="M365" s="11"/>
      <c r="N365" s="11"/>
      <c r="O365" s="11"/>
      <c r="P365" s="11"/>
      <c r="Q365" s="11"/>
      <c r="R365" s="11"/>
      <c r="S365" s="11"/>
      <c r="U365" s="13"/>
      <c r="V365" s="235"/>
      <c r="W365" s="235"/>
      <c r="X365" s="235"/>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row>
    <row r="366" spans="1:121" ht="12.75" customHeight="1" x14ac:dyDescent="0.3">
      <c r="A366" s="11"/>
      <c r="B366" s="11"/>
      <c r="C366" s="11"/>
      <c r="D366" s="11"/>
      <c r="E366" s="11"/>
      <c r="F366" s="11"/>
      <c r="G366" s="11"/>
      <c r="H366" s="11"/>
      <c r="I366" s="11"/>
      <c r="J366" s="11"/>
      <c r="K366" s="11"/>
      <c r="L366" s="11"/>
      <c r="M366" s="11"/>
      <c r="N366" s="11"/>
      <c r="O366" s="11"/>
      <c r="P366" s="11"/>
      <c r="Q366" s="11"/>
      <c r="R366" s="11"/>
      <c r="S366" s="11"/>
      <c r="T366" s="13"/>
      <c r="U366" s="13"/>
      <c r="V366" s="235"/>
      <c r="W366" s="235"/>
      <c r="X366" s="235"/>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row>
    <row r="367" spans="1:121" ht="12.75" customHeight="1" x14ac:dyDescent="0.3">
      <c r="A367" s="11"/>
      <c r="B367" s="11"/>
      <c r="C367" s="11"/>
      <c r="D367" s="11"/>
      <c r="E367" s="11"/>
      <c r="F367" s="11"/>
      <c r="G367" s="11"/>
      <c r="H367" s="11"/>
      <c r="I367" s="11"/>
      <c r="J367" s="11"/>
      <c r="K367" s="11"/>
      <c r="L367" s="11"/>
      <c r="M367" s="11"/>
      <c r="N367" s="11"/>
      <c r="O367" s="11"/>
      <c r="P367" s="11"/>
      <c r="Q367" s="11"/>
      <c r="R367" s="11"/>
      <c r="S367" s="11"/>
      <c r="T367" s="13"/>
      <c r="U367" s="13"/>
      <c r="V367" s="235"/>
      <c r="W367" s="235"/>
      <c r="X367" s="235"/>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row>
    <row r="368" spans="1:121" ht="12.75" customHeight="1" x14ac:dyDescent="0.3">
      <c r="A368" s="11"/>
      <c r="B368" s="11"/>
      <c r="C368" s="11"/>
      <c r="D368" s="11"/>
      <c r="E368" s="11"/>
      <c r="F368" s="11"/>
      <c r="G368" s="11"/>
      <c r="H368" s="11"/>
      <c r="I368" s="11"/>
      <c r="J368" s="11"/>
      <c r="K368" s="11"/>
      <c r="L368" s="11"/>
      <c r="M368" s="11"/>
      <c r="N368" s="11"/>
      <c r="O368" s="11"/>
      <c r="P368" s="11"/>
      <c r="Q368" s="11"/>
      <c r="R368" s="11"/>
      <c r="S368" s="11"/>
      <c r="T368" s="13"/>
      <c r="U368" s="13"/>
      <c r="V368" s="235"/>
      <c r="W368" s="235"/>
      <c r="X368" s="235"/>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row>
    <row r="369" spans="1:86" ht="12.75" customHeight="1" x14ac:dyDescent="0.3">
      <c r="A369" s="11"/>
      <c r="B369" s="11"/>
      <c r="C369" s="11"/>
      <c r="D369" s="11"/>
      <c r="E369" s="11"/>
      <c r="F369" s="11"/>
      <c r="G369" s="11"/>
      <c r="H369" s="11"/>
      <c r="I369" s="11"/>
      <c r="J369" s="11"/>
      <c r="K369" s="11"/>
      <c r="L369" s="11"/>
      <c r="M369" s="11"/>
      <c r="N369" s="11"/>
      <c r="O369" s="11"/>
      <c r="P369" s="11"/>
      <c r="Q369" s="11"/>
      <c r="R369" s="11"/>
      <c r="S369" s="11"/>
      <c r="T369" s="13"/>
      <c r="U369" s="13"/>
      <c r="V369" s="235"/>
      <c r="W369" s="235"/>
      <c r="X369" s="235"/>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row>
    <row r="370" spans="1:86" ht="12.75" customHeight="1" x14ac:dyDescent="0.3">
      <c r="A370" s="20"/>
      <c r="B370" s="20"/>
      <c r="C370" s="20"/>
      <c r="D370" s="20"/>
      <c r="E370" s="20"/>
      <c r="F370" s="20"/>
      <c r="G370" s="20"/>
      <c r="H370" s="11"/>
      <c r="I370" s="74"/>
      <c r="J370" s="74"/>
      <c r="K370" s="74"/>
      <c r="L370" s="74"/>
      <c r="M370" s="74"/>
      <c r="N370" s="74"/>
      <c r="O370" s="74"/>
      <c r="P370" s="74"/>
      <c r="Q370" s="74"/>
      <c r="R370" s="20"/>
      <c r="S370" s="20"/>
      <c r="T370" s="13"/>
      <c r="U370" s="13"/>
      <c r="V370" s="235"/>
      <c r="W370" s="235"/>
      <c r="X370" s="235"/>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row>
    <row r="371" spans="1:86" ht="12.75" customHeight="1" x14ac:dyDescent="0.3">
      <c r="A371" s="20"/>
      <c r="B371" s="20"/>
      <c r="C371" s="20"/>
      <c r="D371" s="20"/>
      <c r="E371" s="20"/>
      <c r="F371" s="20"/>
      <c r="G371" s="20"/>
      <c r="H371" s="20"/>
      <c r="I371" s="20"/>
      <c r="J371" s="20"/>
      <c r="K371" s="20"/>
      <c r="L371" s="20"/>
      <c r="M371" s="20"/>
      <c r="N371" s="20"/>
      <c r="O371" s="20"/>
      <c r="P371" s="20"/>
      <c r="Q371" s="20"/>
      <c r="R371" s="20"/>
      <c r="S371" s="20"/>
      <c r="T371" s="13"/>
      <c r="U371" s="13"/>
      <c r="V371" s="235"/>
      <c r="W371" s="235"/>
      <c r="X371" s="235"/>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row>
    <row r="372" spans="1:86" ht="12.75" customHeight="1" x14ac:dyDescent="0.3">
      <c r="A372" s="20"/>
      <c r="B372" s="88" t="s">
        <v>240</v>
      </c>
      <c r="C372" s="11"/>
      <c r="D372" s="88"/>
      <c r="E372" s="88"/>
      <c r="F372" s="88"/>
      <c r="G372" s="88"/>
      <c r="H372" s="88"/>
      <c r="I372" s="88"/>
      <c r="J372" s="88"/>
      <c r="K372" s="20"/>
      <c r="L372" s="20"/>
      <c r="M372" s="11"/>
      <c r="N372" s="20"/>
      <c r="O372" s="20"/>
      <c r="P372" s="20"/>
      <c r="Q372" s="20"/>
      <c r="R372" s="20"/>
      <c r="S372" s="20"/>
      <c r="T372" s="13"/>
      <c r="U372" s="13"/>
      <c r="V372" s="235"/>
      <c r="W372" s="235"/>
      <c r="X372" s="235"/>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row>
    <row r="373" spans="1:86" ht="12.75" customHeight="1" x14ac:dyDescent="0.3">
      <c r="A373" s="20"/>
      <c r="B373" s="54"/>
      <c r="C373" s="11"/>
      <c r="D373" s="54"/>
      <c r="E373" s="54"/>
      <c r="F373" s="54"/>
      <c r="G373" s="54"/>
      <c r="H373" s="54"/>
      <c r="I373" s="54"/>
      <c r="J373" s="54"/>
      <c r="K373" s="20"/>
      <c r="L373" s="20"/>
      <c r="M373" s="20"/>
      <c r="N373" s="20"/>
      <c r="O373" s="20"/>
      <c r="P373" s="20"/>
      <c r="Q373" s="20"/>
      <c r="R373" s="20"/>
      <c r="S373" s="20"/>
      <c r="T373" s="13"/>
      <c r="U373" s="13"/>
      <c r="V373" s="235"/>
      <c r="W373" s="235"/>
      <c r="X373" s="235"/>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row>
    <row r="374" spans="1:86" ht="18" x14ac:dyDescent="0.3">
      <c r="A374" s="20"/>
      <c r="B374" s="74" t="s">
        <v>241</v>
      </c>
      <c r="C374" s="11"/>
      <c r="D374" s="74"/>
      <c r="E374" s="74"/>
      <c r="F374" s="74"/>
      <c r="G374" s="74"/>
      <c r="H374" s="74"/>
      <c r="I374" s="74"/>
      <c r="J374" s="11"/>
      <c r="K374" s="129" t="s">
        <v>298</v>
      </c>
      <c r="L374" s="11"/>
      <c r="M374" s="11"/>
      <c r="N374" s="11"/>
      <c r="O374" s="20"/>
      <c r="P374" s="11"/>
      <c r="Q374" s="20"/>
      <c r="R374" s="20"/>
      <c r="S374" s="11"/>
      <c r="T374" s="13"/>
      <c r="U374" s="13"/>
      <c r="V374" s="235"/>
      <c r="W374" s="235"/>
      <c r="X374" s="235"/>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row>
    <row r="375" spans="1:86" ht="12.75" customHeight="1" x14ac:dyDescent="0.3">
      <c r="A375" s="20"/>
      <c r="B375" s="74" t="s">
        <v>242</v>
      </c>
      <c r="C375" s="11"/>
      <c r="D375" s="74"/>
      <c r="E375" s="74"/>
      <c r="F375" s="74"/>
      <c r="G375" s="74"/>
      <c r="H375" s="74"/>
      <c r="I375" s="74"/>
      <c r="J375" s="11"/>
      <c r="K375" s="74" t="s">
        <v>299</v>
      </c>
      <c r="L375" s="20"/>
      <c r="M375" s="20"/>
      <c r="N375" s="20"/>
      <c r="O375" s="20"/>
      <c r="P375" s="11"/>
      <c r="Q375" s="20"/>
      <c r="R375" s="20"/>
      <c r="S375" s="20"/>
      <c r="T375" s="13"/>
      <c r="U375" s="13"/>
      <c r="V375" s="235"/>
      <c r="W375" s="235"/>
      <c r="X375" s="235"/>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row>
    <row r="376" spans="1:86" ht="12.75" customHeight="1" x14ac:dyDescent="0.3">
      <c r="A376" s="20"/>
      <c r="B376" s="74" t="s">
        <v>243</v>
      </c>
      <c r="C376" s="11"/>
      <c r="D376" s="74"/>
      <c r="E376" s="74"/>
      <c r="F376" s="74"/>
      <c r="G376" s="74"/>
      <c r="H376" s="74"/>
      <c r="I376" s="74"/>
      <c r="J376" s="74"/>
      <c r="K376" s="20"/>
      <c r="L376" s="20"/>
      <c r="M376" s="20"/>
      <c r="N376" s="20"/>
      <c r="O376" s="20"/>
      <c r="P376" s="11"/>
      <c r="Q376" s="20"/>
      <c r="R376" s="20"/>
      <c r="S376" s="20"/>
      <c r="T376" s="13"/>
      <c r="U376" s="13"/>
      <c r="V376" s="235"/>
      <c r="W376" s="235"/>
      <c r="X376" s="235"/>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row>
    <row r="377" spans="1:86" ht="12.75" customHeight="1" x14ac:dyDescent="0.3">
      <c r="A377" s="20"/>
      <c r="B377" s="20"/>
      <c r="C377" s="11"/>
      <c r="D377" s="101"/>
      <c r="E377" s="101"/>
      <c r="F377" s="101"/>
      <c r="G377" s="101"/>
      <c r="H377" s="101"/>
      <c r="I377" s="101"/>
      <c r="J377" s="101"/>
      <c r="K377" s="101"/>
      <c r="L377" s="101"/>
      <c r="M377" s="20"/>
      <c r="N377" s="20"/>
      <c r="O377" s="20"/>
      <c r="P377" s="11"/>
      <c r="Q377" s="20"/>
      <c r="R377" s="20"/>
      <c r="S377" s="20"/>
      <c r="T377" s="13"/>
      <c r="U377" s="13"/>
      <c r="V377" s="235"/>
      <c r="W377" s="235"/>
      <c r="X377" s="235"/>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row>
    <row r="378" spans="1:86" ht="12.75" customHeight="1" x14ac:dyDescent="0.3">
      <c r="A378" s="20"/>
      <c r="B378" s="20"/>
      <c r="C378" s="20"/>
      <c r="D378" s="20"/>
      <c r="E378" s="20"/>
      <c r="F378" s="20"/>
      <c r="G378" s="20"/>
      <c r="H378" s="11"/>
      <c r="I378" s="74"/>
      <c r="J378" s="74"/>
      <c r="K378" s="74"/>
      <c r="L378" s="74"/>
      <c r="M378" s="74"/>
      <c r="N378" s="74"/>
      <c r="O378" s="74"/>
      <c r="P378" s="74"/>
      <c r="Q378" s="74"/>
      <c r="R378" s="20"/>
      <c r="S378" s="20"/>
      <c r="T378" s="13"/>
      <c r="U378" s="13"/>
      <c r="V378" s="235"/>
      <c r="W378" s="235"/>
      <c r="X378" s="235"/>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row>
    <row r="379" spans="1:86" ht="12.75" customHeight="1" x14ac:dyDescent="0.3">
      <c r="A379" s="20"/>
      <c r="B379" s="20"/>
      <c r="C379" s="20"/>
      <c r="D379" s="20"/>
      <c r="E379" s="20"/>
      <c r="F379" s="20"/>
      <c r="G379" s="20"/>
      <c r="H379" s="11"/>
      <c r="I379" s="74"/>
      <c r="J379" s="74"/>
      <c r="K379" s="74"/>
      <c r="L379" s="74"/>
      <c r="M379" s="74"/>
      <c r="N379" s="74"/>
      <c r="O379" s="74"/>
      <c r="P379" s="74"/>
      <c r="Q379" s="74"/>
      <c r="R379" s="20"/>
      <c r="S379" s="20"/>
      <c r="T379" s="13"/>
      <c r="U379" s="13"/>
      <c r="V379" s="235"/>
      <c r="W379" s="235"/>
      <c r="X379" s="235"/>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row>
    <row r="380" spans="1:86" ht="12.75" customHeight="1" x14ac:dyDescent="0.3">
      <c r="A380" s="20"/>
      <c r="B380" s="20"/>
      <c r="C380" s="20"/>
      <c r="D380" s="20"/>
      <c r="E380" s="20"/>
      <c r="F380" s="20"/>
      <c r="G380" s="20"/>
      <c r="H380" s="11"/>
      <c r="I380" s="74"/>
      <c r="J380" s="74"/>
      <c r="K380" s="74"/>
      <c r="L380" s="74"/>
      <c r="M380" s="74"/>
      <c r="N380" s="74"/>
      <c r="O380" s="74"/>
      <c r="P380" s="74"/>
      <c r="Q380" s="74"/>
      <c r="R380" s="20"/>
      <c r="S380" s="20"/>
      <c r="T380" s="13"/>
      <c r="U380" s="13"/>
      <c r="V380" s="235"/>
      <c r="W380" s="235"/>
      <c r="X380" s="235"/>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row>
    <row r="381" spans="1:86" ht="12.75" customHeight="1" x14ac:dyDescent="0.3">
      <c r="A381" s="20"/>
      <c r="B381" s="20"/>
      <c r="C381" s="20"/>
      <c r="D381" s="20"/>
      <c r="E381" s="20"/>
      <c r="F381" s="20"/>
      <c r="G381" s="20"/>
      <c r="H381" s="20"/>
      <c r="I381" s="20"/>
      <c r="J381" s="20"/>
      <c r="K381" s="20"/>
      <c r="L381" s="20"/>
      <c r="M381" s="20"/>
      <c r="N381" s="20"/>
      <c r="O381" s="11"/>
      <c r="P381" s="11"/>
      <c r="Q381" s="11"/>
      <c r="R381" s="20"/>
      <c r="S381" s="20"/>
      <c r="T381" s="13"/>
      <c r="U381" s="13"/>
      <c r="V381" s="235"/>
      <c r="W381" s="235"/>
      <c r="X381" s="235"/>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row>
    <row r="382" spans="1:86" ht="18.75" x14ac:dyDescent="0.3">
      <c r="A382" s="20"/>
      <c r="B382" s="245" t="s">
        <v>288</v>
      </c>
      <c r="C382" s="20"/>
      <c r="D382" s="20"/>
      <c r="E382" s="20"/>
      <c r="F382" s="20"/>
      <c r="G382" s="20"/>
      <c r="H382" s="20"/>
      <c r="I382" s="20"/>
      <c r="J382" s="20"/>
      <c r="K382" s="20"/>
      <c r="L382" s="20"/>
      <c r="M382" s="20"/>
      <c r="N382" s="20"/>
      <c r="O382" s="20"/>
      <c r="P382" s="20"/>
      <c r="Q382" s="20"/>
      <c r="R382" s="20"/>
      <c r="S382" s="20"/>
      <c r="T382" s="13"/>
      <c r="U382" s="13"/>
      <c r="V382" s="235"/>
      <c r="W382" s="235"/>
      <c r="X382" s="235"/>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row>
    <row r="383" spans="1:86" ht="12.75" customHeight="1" x14ac:dyDescent="0.3">
      <c r="A383" s="20"/>
      <c r="B383" s="20"/>
      <c r="C383" s="20"/>
      <c r="D383" s="20"/>
      <c r="E383" s="20"/>
      <c r="F383" s="20"/>
      <c r="G383" s="20"/>
      <c r="H383" s="20"/>
      <c r="I383" s="20"/>
      <c r="J383" s="20"/>
      <c r="K383" s="20"/>
      <c r="L383" s="20"/>
      <c r="M383" s="20"/>
      <c r="N383" s="20"/>
      <c r="O383" s="20"/>
      <c r="P383" s="20"/>
      <c r="Q383" s="20"/>
      <c r="R383" s="20"/>
      <c r="S383" s="20"/>
      <c r="T383" s="13"/>
      <c r="U383" s="13"/>
      <c r="V383" s="235"/>
      <c r="W383" s="235"/>
      <c r="X383" s="235"/>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row>
    <row r="384" spans="1:86" ht="18" x14ac:dyDescent="0.35">
      <c r="A384" s="20"/>
      <c r="B384" s="500" t="str">
        <f>IF(Relevé!E200="non","Votre chasse d'eau :"," ")</f>
        <v xml:space="preserve"> </v>
      </c>
      <c r="C384" s="500"/>
      <c r="D384" s="500"/>
      <c r="E384" s="500"/>
      <c r="F384" s="500"/>
      <c r="G384" s="20"/>
      <c r="H384" s="500" t="str">
        <f>IF(Relevé!E200="oui","Votre chasse d'eau :"," ")</f>
        <v xml:space="preserve"> </v>
      </c>
      <c r="I384" s="500"/>
      <c r="J384" s="500"/>
      <c r="K384" s="500"/>
      <c r="L384" s="500"/>
      <c r="M384" s="500"/>
      <c r="N384" s="138"/>
      <c r="O384" s="11"/>
      <c r="P384" s="11"/>
      <c r="Q384" s="11"/>
      <c r="R384" s="11"/>
      <c r="S384" s="20"/>
      <c r="T384" s="13"/>
      <c r="U384" s="13"/>
      <c r="V384" s="235"/>
      <c r="W384" s="235"/>
      <c r="X384" s="235"/>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row>
    <row r="385" spans="1:86" ht="12.75" customHeight="1" x14ac:dyDescent="0.3">
      <c r="A385" s="20"/>
      <c r="B385" s="20"/>
      <c r="C385" s="20"/>
      <c r="D385" s="20"/>
      <c r="E385" s="20"/>
      <c r="F385" s="20"/>
      <c r="G385" s="20"/>
      <c r="H385" s="20"/>
      <c r="I385" s="11"/>
      <c r="J385" s="20"/>
      <c r="K385" s="20"/>
      <c r="L385" s="20"/>
      <c r="M385" s="20"/>
      <c r="N385" s="20"/>
      <c r="O385" s="11"/>
      <c r="P385" s="11"/>
      <c r="Q385" s="11"/>
      <c r="R385" s="11"/>
      <c r="S385" s="20"/>
      <c r="T385" s="13"/>
      <c r="U385" s="13"/>
      <c r="V385" s="235"/>
      <c r="W385" s="235"/>
      <c r="X385" s="235"/>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row>
    <row r="386" spans="1:86" ht="16.5" x14ac:dyDescent="0.3">
      <c r="A386" s="20"/>
      <c r="B386" s="20"/>
      <c r="C386" s="108" t="s">
        <v>284</v>
      </c>
      <c r="D386" s="20"/>
      <c r="E386" s="20"/>
      <c r="F386" s="20"/>
      <c r="G386" s="11"/>
      <c r="H386" s="11"/>
      <c r="I386" s="11"/>
      <c r="J386" s="122" t="s">
        <v>285</v>
      </c>
      <c r="K386" s="11"/>
      <c r="L386" s="20"/>
      <c r="M386" s="11"/>
      <c r="N386" s="20"/>
      <c r="O386" s="20"/>
      <c r="P386" s="20"/>
      <c r="Q386" s="20"/>
      <c r="R386" s="20"/>
      <c r="S386" s="20"/>
      <c r="T386" s="13"/>
      <c r="U386" s="13"/>
      <c r="V386" s="235"/>
      <c r="W386" s="235"/>
      <c r="X386" s="235"/>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row>
    <row r="387" spans="1:86" ht="16.5" x14ac:dyDescent="0.3">
      <c r="A387" s="20"/>
      <c r="B387" s="20"/>
      <c r="C387" s="108"/>
      <c r="D387" s="20"/>
      <c r="E387" s="20"/>
      <c r="F387" s="20"/>
      <c r="G387" s="11"/>
      <c r="H387" s="108"/>
      <c r="I387" s="20"/>
      <c r="J387" s="20"/>
      <c r="K387" s="11"/>
      <c r="L387" s="20"/>
      <c r="M387" s="11"/>
      <c r="N387" s="20"/>
      <c r="O387" s="20"/>
      <c r="P387" s="20"/>
      <c r="Q387" s="20"/>
      <c r="R387" s="20"/>
      <c r="S387" s="20"/>
      <c r="T387" s="13"/>
      <c r="U387" s="13"/>
      <c r="V387" s="235"/>
      <c r="W387" s="235"/>
      <c r="X387" s="235"/>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row>
    <row r="388" spans="1:86" ht="16.5" x14ac:dyDescent="0.35">
      <c r="A388" s="20"/>
      <c r="B388" s="20"/>
      <c r="C388" s="20"/>
      <c r="D388" s="20"/>
      <c r="E388" s="20"/>
      <c r="F388" s="20"/>
      <c r="G388" s="11"/>
      <c r="H388" s="11"/>
      <c r="I388" s="109" t="s">
        <v>286</v>
      </c>
      <c r="J388" s="20"/>
      <c r="K388" s="11"/>
      <c r="L388" s="107" t="s">
        <v>287</v>
      </c>
      <c r="M388" s="11"/>
      <c r="N388" s="20"/>
      <c r="O388" s="20"/>
      <c r="P388" s="20"/>
      <c r="Q388" s="20"/>
      <c r="R388" s="20"/>
      <c r="S388" s="20"/>
      <c r="T388" s="13"/>
      <c r="U388" s="13"/>
      <c r="V388" s="235"/>
      <c r="W388" s="235"/>
      <c r="X388" s="235"/>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row>
    <row r="389" spans="1:86" ht="16.5" x14ac:dyDescent="0.35">
      <c r="A389" s="20"/>
      <c r="B389" s="20"/>
      <c r="C389" s="20"/>
      <c r="D389" s="20"/>
      <c r="E389" s="20"/>
      <c r="F389" s="20"/>
      <c r="G389" s="20"/>
      <c r="H389" s="20"/>
      <c r="I389" s="11"/>
      <c r="J389" s="20"/>
      <c r="K389" s="11"/>
      <c r="L389" s="107"/>
      <c r="M389" s="11"/>
      <c r="N389" s="20"/>
      <c r="O389" s="20"/>
      <c r="P389" s="20"/>
      <c r="Q389" s="20"/>
      <c r="R389" s="20"/>
      <c r="S389" s="20"/>
      <c r="T389" s="13"/>
      <c r="U389" s="13"/>
      <c r="V389" s="235"/>
      <c r="W389" s="235"/>
      <c r="X389" s="235"/>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row>
    <row r="390" spans="1:86" ht="12.75" customHeight="1" x14ac:dyDescent="0.3">
      <c r="A390" s="20"/>
      <c r="B390" s="20"/>
      <c r="C390" s="20"/>
      <c r="D390" s="20"/>
      <c r="E390" s="20"/>
      <c r="F390" s="20"/>
      <c r="G390" s="20"/>
      <c r="H390" s="20"/>
      <c r="I390" s="11"/>
      <c r="J390" s="20"/>
      <c r="K390" s="20"/>
      <c r="L390" s="20"/>
      <c r="M390" s="20"/>
      <c r="N390" s="20"/>
      <c r="O390" s="20"/>
      <c r="P390" s="20"/>
      <c r="Q390" s="20"/>
      <c r="R390" s="20"/>
      <c r="S390" s="20"/>
      <c r="T390" s="13"/>
      <c r="U390" s="13"/>
      <c r="V390" s="235"/>
      <c r="W390" s="235"/>
      <c r="X390" s="235"/>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row>
    <row r="391" spans="1:86" ht="12.75" customHeight="1" x14ac:dyDescent="0.3">
      <c r="A391" s="20"/>
      <c r="B391" s="20"/>
      <c r="C391" s="20"/>
      <c r="D391" s="20"/>
      <c r="E391" s="20"/>
      <c r="F391" s="20"/>
      <c r="G391" s="20"/>
      <c r="H391" s="20"/>
      <c r="I391" s="20"/>
      <c r="J391" s="20"/>
      <c r="K391" s="20"/>
      <c r="L391" s="20"/>
      <c r="M391" s="20"/>
      <c r="N391" s="20"/>
      <c r="O391" s="20"/>
      <c r="P391" s="20"/>
      <c r="Q391" s="20"/>
      <c r="R391" s="20"/>
      <c r="S391" s="20"/>
      <c r="T391" s="13"/>
      <c r="U391" s="13"/>
      <c r="V391" s="235"/>
      <c r="W391" s="235"/>
      <c r="X391" s="235"/>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row>
    <row r="392" spans="1:86" ht="12.75" customHeight="1" x14ac:dyDescent="0.3">
      <c r="A392" s="20"/>
      <c r="B392" s="20"/>
      <c r="C392" s="20"/>
      <c r="D392" s="20"/>
      <c r="E392" s="20"/>
      <c r="F392" s="20"/>
      <c r="G392" s="20"/>
      <c r="H392" s="20"/>
      <c r="I392" s="20"/>
      <c r="J392" s="20"/>
      <c r="K392" s="20"/>
      <c r="L392" s="20"/>
      <c r="M392" s="20"/>
      <c r="N392" s="20"/>
      <c r="O392" s="20"/>
      <c r="P392" s="20"/>
      <c r="Q392" s="20"/>
      <c r="R392" s="20"/>
      <c r="S392" s="91"/>
      <c r="T392" s="247"/>
      <c r="U392" s="13"/>
      <c r="V392" s="235"/>
      <c r="W392" s="235"/>
      <c r="X392" s="235"/>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row>
    <row r="393" spans="1:86" ht="12.75" customHeight="1" x14ac:dyDescent="0.3">
      <c r="A393" s="20"/>
      <c r="B393" s="20"/>
      <c r="C393" s="20"/>
      <c r="D393" s="20"/>
      <c r="E393" s="20"/>
      <c r="F393" s="20"/>
      <c r="G393" s="20"/>
      <c r="H393" s="20"/>
      <c r="I393" s="20"/>
      <c r="J393" s="20"/>
      <c r="K393" s="20"/>
      <c r="L393" s="11"/>
      <c r="M393" s="20"/>
      <c r="N393" s="20"/>
      <c r="O393" s="11"/>
      <c r="P393" s="11"/>
      <c r="Q393" s="11"/>
      <c r="R393" s="11"/>
      <c r="S393" s="11"/>
      <c r="U393" s="13"/>
      <c r="V393" s="235"/>
      <c r="W393" s="235"/>
      <c r="X393" s="235"/>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row>
    <row r="394" spans="1:86" ht="12.75" customHeight="1" x14ac:dyDescent="0.3">
      <c r="A394" s="20"/>
      <c r="B394" s="20"/>
      <c r="C394" s="20"/>
      <c r="D394" s="20"/>
      <c r="E394" s="20"/>
      <c r="F394" s="20"/>
      <c r="G394" s="20"/>
      <c r="H394" s="20"/>
      <c r="I394" s="20"/>
      <c r="J394" s="20"/>
      <c r="K394" s="20"/>
      <c r="L394" s="20"/>
      <c r="M394" s="20"/>
      <c r="N394" s="20"/>
      <c r="O394" s="11"/>
      <c r="P394" s="11"/>
      <c r="Q394" s="11"/>
      <c r="R394" s="11"/>
      <c r="S394" s="11"/>
      <c r="U394" s="13"/>
      <c r="V394" s="235"/>
      <c r="W394" s="235"/>
      <c r="X394" s="235"/>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row>
    <row r="395" spans="1:86" ht="12.75" customHeight="1" x14ac:dyDescent="0.3">
      <c r="A395" s="20"/>
      <c r="B395" s="20"/>
      <c r="C395" s="20"/>
      <c r="D395" s="20"/>
      <c r="E395" s="20"/>
      <c r="F395" s="20"/>
      <c r="G395" s="20"/>
      <c r="H395" s="20"/>
      <c r="I395" s="20"/>
      <c r="J395" s="20"/>
      <c r="K395" s="20"/>
      <c r="L395" s="20"/>
      <c r="M395" s="20"/>
      <c r="N395" s="20"/>
      <c r="O395" s="11"/>
      <c r="P395" s="11"/>
      <c r="Q395" s="11"/>
      <c r="R395" s="11"/>
      <c r="S395" s="11"/>
      <c r="U395" s="13"/>
      <c r="V395" s="235"/>
      <c r="W395" s="235"/>
      <c r="X395" s="235"/>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row>
    <row r="396" spans="1:86" ht="12.75" customHeight="1" x14ac:dyDescent="0.3">
      <c r="A396" s="20"/>
      <c r="B396" s="20"/>
      <c r="C396" s="20"/>
      <c r="D396" s="20"/>
      <c r="E396" s="20"/>
      <c r="F396" s="20"/>
      <c r="G396" s="20"/>
      <c r="H396" s="20"/>
      <c r="I396" s="20"/>
      <c r="J396" s="20"/>
      <c r="K396" s="20"/>
      <c r="L396" s="20"/>
      <c r="M396" s="20"/>
      <c r="N396" s="20"/>
      <c r="O396" s="11"/>
      <c r="P396" s="11"/>
      <c r="Q396" s="11"/>
      <c r="R396" s="11"/>
      <c r="S396" s="11"/>
      <c r="U396" s="13"/>
      <c r="V396" s="235"/>
      <c r="W396" s="235"/>
      <c r="X396" s="235"/>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row>
    <row r="397" spans="1:86" ht="18" x14ac:dyDescent="0.35">
      <c r="A397" s="20"/>
      <c r="B397" s="20"/>
      <c r="C397" s="20"/>
      <c r="D397" s="11"/>
      <c r="E397" s="110"/>
      <c r="F397" s="20"/>
      <c r="G397" s="20"/>
      <c r="H397" s="20"/>
      <c r="I397" s="20"/>
      <c r="J397" s="138"/>
      <c r="K397" s="20"/>
      <c r="L397" s="20"/>
      <c r="M397" s="20"/>
      <c r="N397" s="20"/>
      <c r="O397" s="11"/>
      <c r="P397" s="11"/>
      <c r="Q397" s="11"/>
      <c r="R397" s="11"/>
      <c r="S397" s="20"/>
      <c r="T397" s="13"/>
      <c r="U397" s="13"/>
      <c r="V397" s="235"/>
      <c r="W397" s="235"/>
      <c r="X397" s="235"/>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row>
    <row r="398" spans="1:86" ht="12.75" customHeight="1" x14ac:dyDescent="0.3">
      <c r="A398" s="20"/>
      <c r="B398" s="20"/>
      <c r="C398" s="20"/>
      <c r="D398" s="20"/>
      <c r="E398" s="20"/>
      <c r="F398" s="20"/>
      <c r="G398" s="20"/>
      <c r="H398" s="20"/>
      <c r="I398" s="20"/>
      <c r="J398" s="20"/>
      <c r="K398" s="20"/>
      <c r="L398" s="20"/>
      <c r="M398" s="20"/>
      <c r="N398" s="20"/>
      <c r="O398" s="20"/>
      <c r="P398" s="20"/>
      <c r="Q398" s="20"/>
      <c r="R398" s="20"/>
      <c r="S398" s="20"/>
      <c r="T398" s="13"/>
      <c r="U398" s="13"/>
      <c r="V398" s="235"/>
      <c r="W398" s="235"/>
      <c r="X398" s="235"/>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row>
    <row r="399" spans="1:86" ht="12.75" customHeight="1" x14ac:dyDescent="0.3">
      <c r="A399" s="20"/>
      <c r="B399" s="20"/>
      <c r="C399" s="20"/>
      <c r="D399" s="20"/>
      <c r="E399" s="20"/>
      <c r="F399" s="20"/>
      <c r="G399" s="20"/>
      <c r="H399" s="20"/>
      <c r="I399" s="20"/>
      <c r="J399" s="20"/>
      <c r="K399" s="20"/>
      <c r="L399" s="20"/>
      <c r="M399" s="20"/>
      <c r="N399" s="20"/>
      <c r="O399" s="20"/>
      <c r="P399" s="20"/>
      <c r="Q399" s="20"/>
      <c r="R399" s="20"/>
      <c r="S399" s="20"/>
      <c r="T399" s="13"/>
      <c r="U399" s="13"/>
      <c r="V399" s="235"/>
      <c r="W399" s="235"/>
      <c r="X399" s="235"/>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row>
    <row r="400" spans="1:86" ht="12.75" customHeight="1" x14ac:dyDescent="0.3">
      <c r="A400" s="20"/>
      <c r="B400" s="88"/>
      <c r="C400" s="88"/>
      <c r="D400" s="88"/>
      <c r="E400" s="88"/>
      <c r="F400" s="88"/>
      <c r="G400" s="88"/>
      <c r="H400" s="88"/>
      <c r="I400" s="88"/>
      <c r="J400" s="20"/>
      <c r="K400" s="20"/>
      <c r="L400" s="11"/>
      <c r="M400" s="20"/>
      <c r="N400" s="20"/>
      <c r="O400" s="20"/>
      <c r="P400" s="20"/>
      <c r="Q400" s="20"/>
      <c r="R400" s="20"/>
      <c r="S400" s="20"/>
      <c r="T400" s="13"/>
      <c r="U400" s="13"/>
      <c r="V400" s="235"/>
      <c r="W400" s="235"/>
      <c r="X400" s="235"/>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row>
    <row r="401" spans="1:86" ht="12.75" customHeight="1" x14ac:dyDescent="0.3">
      <c r="A401" s="20"/>
      <c r="B401" s="54"/>
      <c r="C401" s="54"/>
      <c r="D401" s="54"/>
      <c r="E401" s="54"/>
      <c r="F401" s="54"/>
      <c r="G401" s="54"/>
      <c r="H401" s="54"/>
      <c r="I401" s="54"/>
      <c r="J401" s="20"/>
      <c r="K401" s="20"/>
      <c r="L401" s="20"/>
      <c r="M401" s="20"/>
      <c r="N401" s="20"/>
      <c r="O401" s="20"/>
      <c r="P401" s="20"/>
      <c r="Q401" s="20"/>
      <c r="R401" s="20"/>
      <c r="S401" s="20"/>
      <c r="T401" s="13"/>
      <c r="U401" s="13"/>
      <c r="V401" s="235"/>
      <c r="W401" s="235"/>
      <c r="X401" s="235"/>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row>
    <row r="402" spans="1:86" ht="16.5" x14ac:dyDescent="0.3">
      <c r="A402" s="20"/>
      <c r="B402" s="74"/>
      <c r="C402" s="74"/>
      <c r="D402" s="74"/>
      <c r="E402" s="74"/>
      <c r="F402" s="74"/>
      <c r="G402" s="74"/>
      <c r="H402" s="74"/>
      <c r="I402" s="74"/>
      <c r="J402" s="11"/>
      <c r="K402" s="11"/>
      <c r="L402" s="11"/>
      <c r="M402" s="11"/>
      <c r="N402" s="20"/>
      <c r="O402" s="11"/>
      <c r="P402" s="20"/>
      <c r="Q402" s="20"/>
      <c r="R402" s="20"/>
      <c r="S402" s="102"/>
      <c r="T402" s="13"/>
      <c r="U402" s="13"/>
      <c r="V402" s="235"/>
      <c r="W402" s="235"/>
      <c r="X402" s="235"/>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row>
    <row r="403" spans="1:86" ht="12.75" customHeight="1" x14ac:dyDescent="0.3">
      <c r="A403" s="20"/>
      <c r="B403" s="54"/>
      <c r="C403" s="54"/>
      <c r="D403" s="54"/>
      <c r="E403" s="54"/>
      <c r="F403" s="54"/>
      <c r="G403" s="54"/>
      <c r="H403" s="54"/>
      <c r="I403" s="54"/>
      <c r="J403" s="20"/>
      <c r="K403" s="20"/>
      <c r="L403" s="20"/>
      <c r="M403" s="20"/>
      <c r="N403" s="20"/>
      <c r="O403" s="11"/>
      <c r="P403" s="20"/>
      <c r="Q403" s="20"/>
      <c r="R403" s="20"/>
      <c r="S403" s="20"/>
      <c r="T403" s="13"/>
      <c r="U403" s="13"/>
      <c r="V403" s="235"/>
      <c r="W403" s="235"/>
      <c r="X403" s="235"/>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row>
    <row r="404" spans="1:86" ht="16.5" x14ac:dyDescent="0.3">
      <c r="A404" s="20"/>
      <c r="B404" s="74"/>
      <c r="C404" s="74"/>
      <c r="D404" s="74"/>
      <c r="E404" s="74"/>
      <c r="F404" s="74"/>
      <c r="G404" s="74"/>
      <c r="H404" s="74"/>
      <c r="I404" s="74"/>
      <c r="J404" s="20"/>
      <c r="K404" s="20"/>
      <c r="L404" s="20"/>
      <c r="M404" s="20"/>
      <c r="N404" s="20"/>
      <c r="O404" s="11"/>
      <c r="P404" s="20"/>
      <c r="Q404" s="20"/>
      <c r="R404" s="20"/>
      <c r="S404" s="20"/>
      <c r="T404" s="13"/>
      <c r="U404" s="13"/>
      <c r="V404" s="235"/>
      <c r="W404" s="235"/>
      <c r="X404" s="235"/>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row>
    <row r="405" spans="1:86" ht="12.75" customHeight="1" x14ac:dyDescent="0.3">
      <c r="A405" s="20"/>
      <c r="B405" s="54"/>
      <c r="C405" s="54"/>
      <c r="D405" s="54"/>
      <c r="E405" s="54"/>
      <c r="F405" s="54"/>
      <c r="G405" s="54"/>
      <c r="H405" s="54"/>
      <c r="I405" s="54"/>
      <c r="J405" s="20"/>
      <c r="K405" s="20"/>
      <c r="L405" s="20"/>
      <c r="M405" s="20"/>
      <c r="N405" s="20"/>
      <c r="O405" s="11"/>
      <c r="P405" s="20"/>
      <c r="Q405" s="20"/>
      <c r="R405" s="20"/>
      <c r="S405" s="20"/>
      <c r="T405" s="13"/>
      <c r="U405" s="13"/>
      <c r="V405" s="235"/>
      <c r="W405" s="235"/>
      <c r="X405" s="235"/>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row>
    <row r="406" spans="1:86" ht="16.5" x14ac:dyDescent="0.3">
      <c r="A406" s="20"/>
      <c r="B406" s="74"/>
      <c r="C406" s="74"/>
      <c r="D406" s="74"/>
      <c r="E406" s="74"/>
      <c r="F406" s="74"/>
      <c r="G406" s="74"/>
      <c r="H406" s="74"/>
      <c r="I406" s="74"/>
      <c r="J406" s="20"/>
      <c r="K406" s="20"/>
      <c r="L406" s="20"/>
      <c r="M406" s="20"/>
      <c r="N406" s="20"/>
      <c r="O406" s="11"/>
      <c r="P406" s="20"/>
      <c r="Q406" s="20"/>
      <c r="R406" s="20"/>
      <c r="S406" s="20"/>
      <c r="T406" s="13"/>
      <c r="U406" s="13"/>
      <c r="V406" s="235"/>
      <c r="W406" s="235"/>
      <c r="X406" s="235"/>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row>
    <row r="407" spans="1:86" ht="16.5" x14ac:dyDescent="0.3">
      <c r="A407" s="20"/>
      <c r="B407" s="11"/>
      <c r="C407" s="101"/>
      <c r="D407" s="101"/>
      <c r="E407" s="101"/>
      <c r="F407" s="101"/>
      <c r="G407" s="101"/>
      <c r="H407" s="101"/>
      <c r="I407" s="101"/>
      <c r="J407" s="101"/>
      <c r="K407" s="101"/>
      <c r="L407" s="20"/>
      <c r="M407" s="20"/>
      <c r="N407" s="20"/>
      <c r="O407" s="11"/>
      <c r="P407" s="20"/>
      <c r="Q407" s="20"/>
      <c r="R407" s="20"/>
      <c r="S407" s="20"/>
      <c r="T407" s="13"/>
      <c r="U407" s="13"/>
      <c r="V407" s="235"/>
      <c r="W407" s="235"/>
      <c r="X407" s="235"/>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row>
    <row r="408" spans="1:86" ht="12.75" customHeight="1" x14ac:dyDescent="0.3">
      <c r="A408" s="20"/>
      <c r="B408" s="101"/>
      <c r="C408" s="101"/>
      <c r="D408" s="101"/>
      <c r="E408" s="101"/>
      <c r="F408" s="101"/>
      <c r="G408" s="101"/>
      <c r="H408" s="101"/>
      <c r="I408" s="101"/>
      <c r="J408" s="101"/>
      <c r="K408" s="101"/>
      <c r="L408" s="20"/>
      <c r="M408" s="20"/>
      <c r="N408" s="20"/>
      <c r="O408" s="11"/>
      <c r="P408" s="20"/>
      <c r="Q408" s="20"/>
      <c r="R408" s="20"/>
      <c r="S408" s="20"/>
      <c r="T408" s="13"/>
      <c r="U408" s="13"/>
      <c r="V408" s="235"/>
      <c r="W408" s="235"/>
      <c r="X408" s="235"/>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row>
    <row r="409" spans="1:86" ht="12.75" customHeight="1" x14ac:dyDescent="0.3">
      <c r="A409" s="20"/>
      <c r="B409" s="20"/>
      <c r="C409" s="20"/>
      <c r="D409" s="20"/>
      <c r="E409" s="20"/>
      <c r="F409" s="20"/>
      <c r="G409" s="20"/>
      <c r="H409" s="20"/>
      <c r="I409" s="20"/>
      <c r="J409" s="20"/>
      <c r="K409" s="20"/>
      <c r="L409" s="20"/>
      <c r="M409" s="20"/>
      <c r="N409" s="20"/>
      <c r="O409" s="20"/>
      <c r="P409" s="20"/>
      <c r="Q409" s="20"/>
      <c r="R409" s="20"/>
      <c r="S409" s="20"/>
      <c r="T409" s="13"/>
      <c r="U409" s="13"/>
      <c r="V409" s="235"/>
      <c r="W409" s="235"/>
      <c r="X409" s="235"/>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row>
    <row r="410" spans="1:86" ht="12.75" customHeight="1" x14ac:dyDescent="0.3">
      <c r="A410" s="20"/>
      <c r="B410" s="20"/>
      <c r="C410" s="20"/>
      <c r="D410" s="20"/>
      <c r="E410" s="20"/>
      <c r="F410" s="20"/>
      <c r="G410" s="20"/>
      <c r="H410" s="20"/>
      <c r="I410" s="20"/>
      <c r="J410" s="20"/>
      <c r="K410" s="20"/>
      <c r="L410" s="20"/>
      <c r="M410" s="20"/>
      <c r="N410" s="20"/>
      <c r="O410" s="20"/>
      <c r="P410" s="20"/>
      <c r="Q410" s="20"/>
      <c r="R410" s="20"/>
      <c r="S410" s="20"/>
      <c r="T410" s="13"/>
      <c r="U410" s="13"/>
      <c r="V410" s="235"/>
      <c r="W410" s="235"/>
      <c r="X410" s="235"/>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row>
    <row r="411" spans="1:86" ht="12.75" customHeight="1" x14ac:dyDescent="0.3">
      <c r="A411" s="20"/>
      <c r="B411" s="20"/>
      <c r="C411" s="20"/>
      <c r="D411" s="20"/>
      <c r="E411" s="20"/>
      <c r="F411" s="20"/>
      <c r="G411" s="20"/>
      <c r="H411" s="20"/>
      <c r="I411" s="20"/>
      <c r="J411" s="20"/>
      <c r="K411" s="20"/>
      <c r="L411" s="20"/>
      <c r="M411" s="20"/>
      <c r="N411" s="20"/>
      <c r="O411" s="20"/>
      <c r="P411" s="20"/>
      <c r="Q411" s="20"/>
      <c r="R411" s="20"/>
      <c r="S411" s="20"/>
      <c r="T411" s="13"/>
      <c r="U411" s="13"/>
      <c r="V411" s="235"/>
      <c r="W411" s="235"/>
      <c r="X411" s="235"/>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row>
    <row r="412" spans="1:86" ht="12.75" customHeight="1" x14ac:dyDescent="0.3">
      <c r="A412" s="20"/>
      <c r="B412" s="20"/>
      <c r="C412" s="20"/>
      <c r="D412" s="20"/>
      <c r="E412" s="20"/>
      <c r="F412" s="20"/>
      <c r="G412" s="20"/>
      <c r="H412" s="20"/>
      <c r="I412" s="20"/>
      <c r="J412" s="20"/>
      <c r="K412" s="20"/>
      <c r="L412" s="20"/>
      <c r="M412" s="20"/>
      <c r="N412" s="20"/>
      <c r="O412" s="20"/>
      <c r="P412" s="20"/>
      <c r="Q412" s="20"/>
      <c r="R412" s="20"/>
      <c r="S412" s="20"/>
      <c r="T412" s="13"/>
      <c r="U412" s="13"/>
      <c r="V412" s="235"/>
      <c r="W412" s="235"/>
      <c r="X412" s="235"/>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row>
    <row r="413" spans="1:86" ht="12.75" customHeight="1" x14ac:dyDescent="0.3">
      <c r="A413" s="20"/>
      <c r="B413" s="20"/>
      <c r="C413" s="20"/>
      <c r="D413" s="20"/>
      <c r="E413" s="20"/>
      <c r="F413" s="20"/>
      <c r="G413" s="20"/>
      <c r="H413" s="20"/>
      <c r="I413" s="20"/>
      <c r="J413" s="20"/>
      <c r="K413" s="20"/>
      <c r="L413" s="20"/>
      <c r="M413" s="20"/>
      <c r="N413" s="20"/>
      <c r="O413" s="20"/>
      <c r="P413" s="20"/>
      <c r="Q413" s="20"/>
      <c r="R413" s="20"/>
      <c r="S413" s="20"/>
      <c r="T413" s="13"/>
      <c r="U413" s="13"/>
      <c r="V413" s="235"/>
      <c r="W413" s="235"/>
      <c r="X413" s="235"/>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row>
    <row r="414" spans="1:86" ht="12.75" customHeight="1" x14ac:dyDescent="0.3">
      <c r="A414" s="20"/>
      <c r="B414" s="20"/>
      <c r="C414" s="20"/>
      <c r="D414" s="20"/>
      <c r="E414" s="20"/>
      <c r="F414" s="20"/>
      <c r="G414" s="20"/>
      <c r="H414" s="20"/>
      <c r="I414" s="20"/>
      <c r="J414" s="20"/>
      <c r="K414" s="20"/>
      <c r="L414" s="20"/>
      <c r="M414" s="20"/>
      <c r="N414" s="20"/>
      <c r="O414" s="20"/>
      <c r="P414" s="20"/>
      <c r="Q414" s="20"/>
      <c r="R414" s="20"/>
      <c r="S414" s="20"/>
      <c r="T414" s="13"/>
      <c r="U414" s="13"/>
      <c r="V414" s="235"/>
      <c r="W414" s="235"/>
      <c r="X414" s="235"/>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row>
    <row r="415" spans="1:86" ht="12.75" customHeight="1" x14ac:dyDescent="0.3">
      <c r="A415" s="20"/>
      <c r="B415" s="20"/>
      <c r="C415" s="20"/>
      <c r="D415" s="20"/>
      <c r="E415" s="20"/>
      <c r="F415" s="20"/>
      <c r="G415" s="20"/>
      <c r="H415" s="20"/>
      <c r="I415" s="20"/>
      <c r="J415" s="20"/>
      <c r="K415" s="20"/>
      <c r="L415" s="20"/>
      <c r="M415" s="20"/>
      <c r="N415" s="20"/>
      <c r="O415" s="20"/>
      <c r="P415" s="20"/>
      <c r="Q415" s="20"/>
      <c r="R415" s="20"/>
      <c r="S415" s="20"/>
      <c r="T415" s="13"/>
      <c r="U415" s="13"/>
      <c r="V415" s="235"/>
      <c r="W415" s="235"/>
      <c r="X415" s="235"/>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row>
    <row r="416" spans="1:86" ht="12.75" customHeight="1" x14ac:dyDescent="0.3">
      <c r="A416" s="20"/>
      <c r="B416" s="20"/>
      <c r="C416" s="20"/>
      <c r="D416" s="20"/>
      <c r="E416" s="20"/>
      <c r="F416" s="20"/>
      <c r="G416" s="20"/>
      <c r="H416" s="20"/>
      <c r="I416" s="20"/>
      <c r="J416" s="20"/>
      <c r="K416" s="20"/>
      <c r="L416" s="20"/>
      <c r="M416" s="20"/>
      <c r="N416" s="20"/>
      <c r="O416" s="20"/>
      <c r="P416" s="20"/>
      <c r="Q416" s="20"/>
      <c r="R416" s="20"/>
      <c r="S416" s="20"/>
      <c r="T416" s="13"/>
      <c r="U416" s="13"/>
      <c r="V416" s="235"/>
      <c r="W416" s="235"/>
      <c r="X416" s="235"/>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row>
    <row r="417" spans="1:86" ht="12.75" customHeight="1" x14ac:dyDescent="0.3">
      <c r="A417" s="20"/>
      <c r="B417" s="20"/>
      <c r="C417" s="20"/>
      <c r="D417" s="20"/>
      <c r="E417" s="20"/>
      <c r="F417" s="20"/>
      <c r="G417" s="20"/>
      <c r="H417" s="20"/>
      <c r="I417" s="20"/>
      <c r="J417" s="20"/>
      <c r="K417" s="20"/>
      <c r="L417" s="20"/>
      <c r="M417" s="20"/>
      <c r="N417" s="20"/>
      <c r="O417" s="20"/>
      <c r="P417" s="20"/>
      <c r="Q417" s="20"/>
      <c r="R417" s="20"/>
      <c r="S417" s="20"/>
      <c r="T417" s="13"/>
      <c r="U417" s="13"/>
      <c r="V417" s="235"/>
      <c r="W417" s="235"/>
      <c r="X417" s="235"/>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row>
    <row r="418" spans="1:86" ht="12.75" customHeight="1" x14ac:dyDescent="0.3">
      <c r="A418" s="20"/>
      <c r="B418" s="20"/>
      <c r="C418" s="20"/>
      <c r="D418" s="20"/>
      <c r="E418" s="20"/>
      <c r="F418" s="20"/>
      <c r="G418" s="20"/>
      <c r="H418" s="20"/>
      <c r="I418" s="20"/>
      <c r="J418" s="20"/>
      <c r="K418" s="20"/>
      <c r="L418" s="20"/>
      <c r="M418" s="20"/>
      <c r="N418" s="20"/>
      <c r="O418" s="20"/>
      <c r="P418" s="20"/>
      <c r="Q418" s="20"/>
      <c r="R418" s="20"/>
      <c r="S418" s="20"/>
      <c r="T418" s="13"/>
      <c r="U418" s="13"/>
      <c r="V418" s="235"/>
      <c r="W418" s="235"/>
      <c r="X418" s="235"/>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row>
    <row r="419" spans="1:86" ht="12.75" customHeight="1" x14ac:dyDescent="0.3">
      <c r="A419" s="20"/>
      <c r="B419" s="20"/>
      <c r="C419" s="20"/>
      <c r="D419" s="20"/>
      <c r="E419" s="20"/>
      <c r="F419" s="20"/>
      <c r="G419" s="20"/>
      <c r="H419" s="20"/>
      <c r="I419" s="20"/>
      <c r="J419" s="20"/>
      <c r="K419" s="20"/>
      <c r="L419" s="20"/>
      <c r="M419" s="20"/>
      <c r="N419" s="20"/>
      <c r="O419" s="20"/>
      <c r="P419" s="20"/>
      <c r="Q419" s="20"/>
      <c r="R419" s="20"/>
      <c r="S419" s="20"/>
      <c r="T419" s="13"/>
      <c r="U419" s="13"/>
      <c r="V419" s="235"/>
      <c r="W419" s="235"/>
      <c r="X419" s="235"/>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row>
    <row r="420" spans="1:86" ht="12.75" customHeight="1" x14ac:dyDescent="0.3">
      <c r="A420" s="20"/>
      <c r="B420" s="20"/>
      <c r="C420" s="20"/>
      <c r="D420" s="20"/>
      <c r="E420" s="20"/>
      <c r="F420" s="20"/>
      <c r="G420" s="20"/>
      <c r="H420" s="20"/>
      <c r="I420" s="20"/>
      <c r="J420" s="20"/>
      <c r="K420" s="20"/>
      <c r="L420" s="20"/>
      <c r="M420" s="20"/>
      <c r="N420" s="20"/>
      <c r="O420" s="20"/>
      <c r="P420" s="20"/>
      <c r="Q420" s="20"/>
      <c r="R420" s="20"/>
      <c r="S420" s="20"/>
      <c r="T420" s="13"/>
      <c r="U420" s="13"/>
      <c r="V420" s="235"/>
      <c r="W420" s="235"/>
      <c r="X420" s="235"/>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row>
    <row r="421" spans="1:86" ht="12.75" customHeight="1" x14ac:dyDescent="0.3">
      <c r="A421" s="126" t="s">
        <v>244</v>
      </c>
      <c r="B421" s="126"/>
      <c r="C421" s="126"/>
      <c r="D421" s="126"/>
      <c r="E421" s="126"/>
      <c r="F421" s="126"/>
      <c r="G421" s="126"/>
      <c r="H421" s="126"/>
      <c r="I421" s="126"/>
      <c r="J421" s="126"/>
      <c r="K421" s="126"/>
      <c r="L421" s="126"/>
      <c r="M421" s="126"/>
      <c r="N421" s="126"/>
      <c r="O421" s="126"/>
      <c r="P421" s="126"/>
      <c r="Q421" s="126"/>
      <c r="R421" s="126"/>
      <c r="S421" s="126"/>
      <c r="T421" s="255"/>
      <c r="U421" s="13"/>
      <c r="V421" s="235"/>
      <c r="W421" s="235"/>
      <c r="X421" s="235"/>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row>
    <row r="422" spans="1:86" ht="12.75" customHeight="1" x14ac:dyDescent="0.3">
      <c r="A422" s="126"/>
      <c r="B422" s="126"/>
      <c r="C422" s="126"/>
      <c r="D422" s="126"/>
      <c r="E422" s="126"/>
      <c r="F422" s="126"/>
      <c r="G422" s="126"/>
      <c r="H422" s="126"/>
      <c r="I422" s="126"/>
      <c r="J422" s="126"/>
      <c r="K422" s="126"/>
      <c r="L422" s="126"/>
      <c r="M422" s="126"/>
      <c r="N422" s="126"/>
      <c r="O422" s="126"/>
      <c r="P422" s="126"/>
      <c r="Q422" s="126"/>
      <c r="R422" s="126"/>
      <c r="S422" s="126"/>
      <c r="T422" s="255"/>
      <c r="U422" s="13"/>
      <c r="V422" s="235"/>
      <c r="W422" s="235"/>
      <c r="X422" s="235"/>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row>
    <row r="423" spans="1:86" ht="12.75" customHeight="1" x14ac:dyDescent="0.3">
      <c r="A423" s="20"/>
      <c r="B423" s="20"/>
      <c r="C423" s="20"/>
      <c r="D423" s="20"/>
      <c r="E423" s="20"/>
      <c r="F423" s="20"/>
      <c r="G423" s="20"/>
      <c r="H423" s="20"/>
      <c r="I423" s="20"/>
      <c r="J423" s="20"/>
      <c r="K423" s="20"/>
      <c r="L423" s="20"/>
      <c r="M423" s="20"/>
      <c r="N423" s="20"/>
      <c r="O423" s="20"/>
      <c r="P423" s="20"/>
      <c r="Q423" s="20"/>
      <c r="R423" s="20"/>
      <c r="S423" s="20"/>
      <c r="T423" s="13"/>
      <c r="U423" s="13"/>
      <c r="V423" s="235"/>
      <c r="W423" s="235"/>
      <c r="X423" s="235"/>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row>
    <row r="424" spans="1:86" ht="16.5" x14ac:dyDescent="0.35">
      <c r="A424" s="265" t="s">
        <v>330</v>
      </c>
      <c r="B424" s="20"/>
      <c r="C424" s="20"/>
      <c r="D424" s="20"/>
      <c r="E424" s="20"/>
      <c r="F424" s="20"/>
      <c r="G424" s="20"/>
      <c r="H424" s="20"/>
      <c r="I424" s="20"/>
      <c r="J424" s="20"/>
      <c r="K424" s="20"/>
      <c r="L424" s="20"/>
      <c r="M424" s="20"/>
      <c r="N424" s="20"/>
      <c r="O424" s="20"/>
      <c r="P424" s="20"/>
      <c r="Q424" s="20"/>
      <c r="R424" s="20"/>
      <c r="S424" s="20"/>
      <c r="T424" s="13"/>
      <c r="U424" s="13"/>
      <c r="V424" s="235"/>
      <c r="W424" s="235"/>
      <c r="X424" s="235"/>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row>
    <row r="425" spans="1:86" ht="16.5" x14ac:dyDescent="0.3">
      <c r="A425" s="266" t="s">
        <v>310</v>
      </c>
      <c r="B425" s="20"/>
      <c r="C425" s="20"/>
      <c r="D425" s="20"/>
      <c r="E425" s="11"/>
      <c r="F425" s="20"/>
      <c r="G425" s="20"/>
      <c r="H425" s="20"/>
      <c r="I425" s="20"/>
      <c r="J425" s="20"/>
      <c r="K425" s="11"/>
      <c r="L425" s="11"/>
      <c r="M425" s="20"/>
      <c r="N425" s="20"/>
      <c r="O425" s="20"/>
      <c r="P425" s="20"/>
      <c r="Q425" s="20"/>
      <c r="R425" s="20"/>
      <c r="S425" s="20"/>
      <c r="T425" s="13"/>
      <c r="U425" s="13"/>
      <c r="V425" s="235"/>
      <c r="W425" s="235"/>
      <c r="X425" s="235"/>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row>
    <row r="426" spans="1:86" ht="9.9499999999999993" customHeight="1" x14ac:dyDescent="0.3">
      <c r="A426" s="11"/>
      <c r="B426" s="20"/>
      <c r="C426" s="20"/>
      <c r="D426" s="20"/>
      <c r="E426" s="20"/>
      <c r="F426" s="20"/>
      <c r="G426" s="11"/>
      <c r="H426" s="20"/>
      <c r="I426" s="20"/>
      <c r="J426" s="20"/>
      <c r="K426" s="11"/>
      <c r="L426" s="11"/>
      <c r="M426" s="20"/>
      <c r="N426" s="20"/>
      <c r="O426" s="20"/>
      <c r="P426" s="20"/>
      <c r="Q426" s="20"/>
      <c r="R426" s="20"/>
      <c r="S426" s="20"/>
      <c r="T426" s="13"/>
      <c r="U426" s="13"/>
      <c r="V426" s="235"/>
      <c r="W426" s="235"/>
      <c r="X426" s="235"/>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row>
    <row r="427" spans="1:86" ht="16.5" x14ac:dyDescent="0.35">
      <c r="A427" s="267" t="s">
        <v>331</v>
      </c>
      <c r="B427" s="20"/>
      <c r="C427" s="20"/>
      <c r="D427" s="20"/>
      <c r="E427" s="20"/>
      <c r="F427" s="20"/>
      <c r="G427" s="11"/>
      <c r="H427" s="20"/>
      <c r="I427" s="20"/>
      <c r="J427" s="20"/>
      <c r="K427" s="11"/>
      <c r="L427" s="11"/>
      <c r="M427" s="20"/>
      <c r="N427" s="20"/>
      <c r="O427" s="20"/>
      <c r="P427" s="20"/>
      <c r="Q427" s="20"/>
      <c r="R427" s="20"/>
      <c r="S427" s="20"/>
      <c r="T427" s="13"/>
      <c r="U427" s="13"/>
      <c r="V427" s="235"/>
      <c r="W427" s="235"/>
      <c r="X427" s="235"/>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row>
    <row r="428" spans="1:86" ht="16.5" x14ac:dyDescent="0.3">
      <c r="A428" s="266" t="s">
        <v>245</v>
      </c>
      <c r="B428" s="11"/>
      <c r="C428" s="11"/>
      <c r="D428" s="11"/>
      <c r="E428" s="11"/>
      <c r="F428" s="11"/>
      <c r="G428" s="11"/>
      <c r="H428" s="11"/>
      <c r="I428" s="11"/>
      <c r="J428" s="11"/>
      <c r="K428" s="11"/>
      <c r="L428" s="11"/>
      <c r="M428" s="11"/>
      <c r="N428" s="11"/>
      <c r="O428" s="20"/>
      <c r="P428" s="20"/>
      <c r="Q428" s="20"/>
      <c r="R428" s="20"/>
      <c r="S428" s="20"/>
      <c r="T428" s="13"/>
      <c r="U428" s="13"/>
      <c r="V428" s="235"/>
      <c r="W428" s="235"/>
      <c r="X428" s="235"/>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row>
    <row r="429" spans="1:86" ht="16.5" x14ac:dyDescent="0.3">
      <c r="A429" s="266" t="s">
        <v>246</v>
      </c>
      <c r="B429" s="11"/>
      <c r="C429" s="11"/>
      <c r="D429" s="11"/>
      <c r="E429" s="11"/>
      <c r="F429" s="11"/>
      <c r="G429" s="11"/>
      <c r="H429" s="11"/>
      <c r="I429" s="11"/>
      <c r="J429" s="11"/>
      <c r="K429" s="11"/>
      <c r="L429" s="11"/>
      <c r="M429" s="11"/>
      <c r="N429" s="11"/>
      <c r="O429" s="20"/>
      <c r="P429" s="20"/>
      <c r="Q429" s="20"/>
      <c r="R429" s="20"/>
      <c r="S429" s="20"/>
      <c r="T429" s="13"/>
      <c r="U429" s="13"/>
      <c r="V429" s="235"/>
      <c r="W429" s="235"/>
      <c r="X429" s="235"/>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row>
    <row r="430" spans="1:86" ht="9.9499999999999993" customHeight="1" x14ac:dyDescent="0.3">
      <c r="A430" s="11"/>
      <c r="B430" s="11"/>
      <c r="C430" s="11"/>
      <c r="D430" s="11"/>
      <c r="E430" s="11"/>
      <c r="F430" s="11"/>
      <c r="G430" s="11"/>
      <c r="H430" s="11"/>
      <c r="I430" s="11"/>
      <c r="J430" s="11"/>
      <c r="K430" s="11"/>
      <c r="L430" s="11"/>
      <c r="M430" s="11"/>
      <c r="N430" s="11"/>
      <c r="O430" s="20"/>
      <c r="P430" s="20"/>
      <c r="Q430" s="20"/>
      <c r="R430" s="20"/>
      <c r="S430" s="20"/>
      <c r="T430" s="13"/>
      <c r="U430" s="13"/>
      <c r="V430" s="235"/>
      <c r="W430" s="235"/>
      <c r="X430" s="235"/>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row>
    <row r="431" spans="1:86" ht="16.5" x14ac:dyDescent="0.35">
      <c r="A431" s="267" t="s">
        <v>332</v>
      </c>
      <c r="B431" s="20"/>
      <c r="C431" s="20"/>
      <c r="D431" s="20"/>
      <c r="E431" s="20"/>
      <c r="F431" s="20"/>
      <c r="G431" s="20"/>
      <c r="H431" s="20"/>
      <c r="I431" s="20"/>
      <c r="J431" s="20"/>
      <c r="K431" s="20"/>
      <c r="L431" s="11"/>
      <c r="M431" s="20"/>
      <c r="N431" s="20"/>
      <c r="O431" s="20"/>
      <c r="P431" s="20"/>
      <c r="Q431" s="20"/>
      <c r="R431" s="20"/>
      <c r="S431" s="20"/>
      <c r="T431" s="13"/>
      <c r="U431" s="13"/>
      <c r="V431" s="235"/>
      <c r="W431" s="235"/>
      <c r="X431" s="235"/>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row>
    <row r="432" spans="1:86" ht="16.5" x14ac:dyDescent="0.3">
      <c r="A432" s="266" t="s">
        <v>247</v>
      </c>
      <c r="B432" s="20"/>
      <c r="C432" s="20"/>
      <c r="D432" s="20"/>
      <c r="E432" s="11"/>
      <c r="F432" s="20"/>
      <c r="G432" s="20"/>
      <c r="H432" s="20"/>
      <c r="I432" s="20"/>
      <c r="J432" s="20"/>
      <c r="K432" s="11"/>
      <c r="L432" s="11"/>
      <c r="M432" s="20"/>
      <c r="N432" s="20"/>
      <c r="O432" s="20"/>
      <c r="P432" s="20"/>
      <c r="Q432" s="20"/>
      <c r="R432" s="20"/>
      <c r="S432" s="20"/>
      <c r="T432" s="13"/>
      <c r="U432" s="13"/>
      <c r="V432" s="235"/>
      <c r="W432" s="235"/>
      <c r="X432" s="235"/>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row>
    <row r="433" spans="1:86" ht="9.9499999999999993" customHeight="1" x14ac:dyDescent="0.3">
      <c r="A433" s="11"/>
      <c r="B433" s="20"/>
      <c r="C433" s="20"/>
      <c r="D433" s="20"/>
      <c r="E433" s="20"/>
      <c r="F433" s="20"/>
      <c r="G433" s="20"/>
      <c r="H433" s="20"/>
      <c r="I433" s="11"/>
      <c r="J433" s="11"/>
      <c r="K433" s="11"/>
      <c r="L433" s="11"/>
      <c r="M433" s="20"/>
      <c r="N433" s="20"/>
      <c r="O433" s="20"/>
      <c r="P433" s="20"/>
      <c r="Q433" s="20"/>
      <c r="R433" s="20"/>
      <c r="S433" s="20"/>
      <c r="T433" s="13"/>
      <c r="U433" s="13"/>
      <c r="V433" s="235"/>
      <c r="W433" s="235"/>
      <c r="X433" s="235"/>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row>
    <row r="434" spans="1:86" ht="17.25" x14ac:dyDescent="0.35">
      <c r="A434" s="265" t="s">
        <v>333</v>
      </c>
      <c r="B434" s="20"/>
      <c r="C434" s="20"/>
      <c r="D434" s="20"/>
      <c r="E434" s="20"/>
      <c r="F434" s="20"/>
      <c r="G434" s="20"/>
      <c r="H434" s="20"/>
      <c r="I434" s="20"/>
      <c r="J434" s="20"/>
      <c r="K434" s="11"/>
      <c r="L434" s="93"/>
      <c r="M434" s="20"/>
      <c r="N434" s="20"/>
      <c r="O434" s="20"/>
      <c r="P434" s="20"/>
      <c r="Q434" s="20"/>
      <c r="R434" s="20"/>
      <c r="S434" s="20"/>
      <c r="T434" s="13"/>
      <c r="U434" s="13"/>
      <c r="V434" s="235"/>
      <c r="W434" s="235"/>
      <c r="X434" s="235"/>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row>
    <row r="435" spans="1:86" ht="16.5" x14ac:dyDescent="0.3">
      <c r="A435" s="268" t="s">
        <v>248</v>
      </c>
      <c r="B435" s="269"/>
      <c r="C435" s="269"/>
      <c r="D435" s="269"/>
      <c r="E435" s="269"/>
      <c r="F435" s="269"/>
      <c r="G435" s="269"/>
      <c r="H435" s="269"/>
      <c r="I435" s="269"/>
      <c r="J435" s="269"/>
      <c r="K435" s="269"/>
      <c r="L435" s="269"/>
      <c r="M435" s="269"/>
      <c r="N435" s="269"/>
      <c r="O435" s="269"/>
      <c r="P435" s="269"/>
      <c r="Q435" s="269"/>
      <c r="R435" s="269"/>
      <c r="S435" s="269"/>
      <c r="T435" s="256"/>
      <c r="U435" s="13"/>
      <c r="V435" s="235"/>
      <c r="W435" s="235"/>
      <c r="X435" s="235"/>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row>
    <row r="436" spans="1:86" ht="9.9499999999999993" customHeight="1" x14ac:dyDescent="0.3">
      <c r="A436" s="11"/>
      <c r="B436" s="269"/>
      <c r="C436" s="269"/>
      <c r="D436" s="269"/>
      <c r="E436" s="269"/>
      <c r="F436" s="269"/>
      <c r="G436" s="269"/>
      <c r="H436" s="269"/>
      <c r="I436" s="269"/>
      <c r="J436" s="269"/>
      <c r="K436" s="269"/>
      <c r="L436" s="269"/>
      <c r="M436" s="269"/>
      <c r="N436" s="269"/>
      <c r="O436" s="269"/>
      <c r="P436" s="269"/>
      <c r="Q436" s="269"/>
      <c r="R436" s="269"/>
      <c r="S436" s="269"/>
      <c r="T436" s="256"/>
      <c r="U436" s="13"/>
      <c r="V436" s="235"/>
      <c r="W436" s="235"/>
      <c r="X436" s="235"/>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row>
    <row r="437" spans="1:86" ht="16.5" x14ac:dyDescent="0.35">
      <c r="A437" s="267" t="s">
        <v>334</v>
      </c>
      <c r="B437" s="270"/>
      <c r="C437" s="270"/>
      <c r="D437" s="270"/>
      <c r="E437" s="270"/>
      <c r="F437" s="270"/>
      <c r="G437" s="270"/>
      <c r="H437" s="270"/>
      <c r="I437" s="270"/>
      <c r="J437" s="270"/>
      <c r="K437" s="270"/>
      <c r="L437" s="270"/>
      <c r="M437" s="270"/>
      <c r="N437" s="270"/>
      <c r="O437" s="270"/>
      <c r="P437" s="270"/>
      <c r="Q437" s="270"/>
      <c r="R437" s="270"/>
      <c r="S437" s="270"/>
      <c r="U437" s="13"/>
      <c r="V437" s="235"/>
      <c r="W437" s="235"/>
      <c r="X437" s="235"/>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row>
    <row r="438" spans="1:86" ht="16.5" x14ac:dyDescent="0.3">
      <c r="A438" s="266" t="s">
        <v>335</v>
      </c>
      <c r="B438" s="271"/>
      <c r="C438" s="271"/>
      <c r="D438" s="271"/>
      <c r="E438" s="271"/>
      <c r="F438" s="271"/>
      <c r="G438" s="271"/>
      <c r="H438" s="271"/>
      <c r="I438" s="271"/>
      <c r="J438" s="271"/>
      <c r="K438" s="271"/>
      <c r="L438" s="271"/>
      <c r="M438" s="271"/>
      <c r="N438" s="271"/>
      <c r="O438" s="271"/>
      <c r="P438" s="271"/>
      <c r="Q438" s="271"/>
      <c r="R438" s="271"/>
      <c r="S438" s="271"/>
      <c r="U438" s="13"/>
      <c r="V438" s="235"/>
      <c r="W438" s="235"/>
      <c r="X438" s="235"/>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row>
    <row r="439" spans="1:86" ht="15" x14ac:dyDescent="0.3">
      <c r="A439" s="11"/>
      <c r="B439" s="270"/>
      <c r="C439" s="270"/>
      <c r="D439" s="270"/>
      <c r="E439" s="270"/>
      <c r="F439" s="270"/>
      <c r="G439" s="270"/>
      <c r="H439" s="270"/>
      <c r="I439" s="270"/>
      <c r="J439" s="270"/>
      <c r="K439" s="270"/>
      <c r="L439" s="270"/>
      <c r="M439" s="270"/>
      <c r="N439" s="270"/>
      <c r="O439" s="270"/>
      <c r="P439" s="270"/>
      <c r="Q439" s="270"/>
      <c r="R439" s="270"/>
      <c r="S439" s="270"/>
      <c r="U439" s="13"/>
      <c r="V439" s="235"/>
      <c r="W439" s="235"/>
      <c r="X439" s="235"/>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row>
    <row r="440" spans="1:86" ht="12.75" customHeight="1" x14ac:dyDescent="0.3">
      <c r="A440" s="11"/>
      <c r="B440" s="270"/>
      <c r="C440" s="270"/>
      <c r="D440" s="270"/>
      <c r="E440" s="270"/>
      <c r="F440" s="270"/>
      <c r="G440" s="270"/>
      <c r="H440" s="270"/>
      <c r="I440" s="270"/>
      <c r="J440" s="270"/>
      <c r="K440" s="270"/>
      <c r="L440" s="270"/>
      <c r="M440" s="270"/>
      <c r="N440" s="270"/>
      <c r="O440" s="270"/>
      <c r="P440" s="270"/>
      <c r="Q440" s="270"/>
      <c r="R440" s="270"/>
      <c r="S440" s="270"/>
      <c r="U440" s="13"/>
      <c r="V440" s="235"/>
      <c r="W440" s="235"/>
      <c r="X440" s="235"/>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row>
    <row r="441" spans="1:86" ht="12.75" customHeight="1" x14ac:dyDescent="0.3">
      <c r="A441" s="94" t="s">
        <v>249</v>
      </c>
      <c r="B441" s="270"/>
      <c r="C441" s="270"/>
      <c r="D441" s="270"/>
      <c r="E441" s="270"/>
      <c r="F441" s="270"/>
      <c r="G441" s="270"/>
      <c r="H441" s="270"/>
      <c r="I441" s="270"/>
      <c r="J441" s="270"/>
      <c r="K441" s="270"/>
      <c r="L441" s="270"/>
      <c r="M441" s="270"/>
      <c r="N441" s="270"/>
      <c r="O441" s="270"/>
      <c r="P441" s="270"/>
      <c r="Q441" s="270"/>
      <c r="R441" s="270"/>
      <c r="S441" s="270"/>
      <c r="U441" s="13"/>
      <c r="V441" s="235"/>
      <c r="W441" s="235"/>
      <c r="X441" s="235"/>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row>
    <row r="442" spans="1:86" ht="12.75" customHeight="1" x14ac:dyDescent="0.3">
      <c r="A442" s="11"/>
      <c r="B442" s="11"/>
      <c r="C442" s="11"/>
      <c r="D442" s="11"/>
      <c r="E442" s="11"/>
      <c r="F442" s="11"/>
      <c r="G442" s="11"/>
      <c r="H442" s="11"/>
      <c r="I442" s="11"/>
      <c r="J442" s="11"/>
      <c r="K442" s="11"/>
      <c r="L442" s="11"/>
      <c r="M442" s="11"/>
      <c r="N442" s="11"/>
      <c r="O442" s="11"/>
      <c r="P442" s="11"/>
      <c r="Q442" s="269"/>
      <c r="R442" s="269"/>
      <c r="S442" s="269"/>
      <c r="U442" s="13"/>
      <c r="V442" s="235"/>
      <c r="W442" s="235"/>
      <c r="X442" s="235"/>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row>
    <row r="443" spans="1:86" ht="12.75" customHeight="1" x14ac:dyDescent="0.3">
      <c r="A443" s="271" t="s">
        <v>250</v>
      </c>
      <c r="B443" s="11"/>
      <c r="C443" s="11"/>
      <c r="D443" s="11"/>
      <c r="E443" s="11"/>
      <c r="F443" s="11"/>
      <c r="G443" s="11"/>
      <c r="H443" s="11"/>
      <c r="I443" s="11"/>
      <c r="J443" s="11"/>
      <c r="K443" s="11"/>
      <c r="L443" s="11"/>
      <c r="M443" s="11"/>
      <c r="N443" s="11"/>
      <c r="O443" s="11"/>
      <c r="P443" s="11"/>
      <c r="Q443" s="269"/>
      <c r="R443" s="269"/>
      <c r="S443" s="269"/>
      <c r="U443" s="13"/>
      <c r="V443" s="235"/>
      <c r="W443" s="235"/>
      <c r="X443" s="235"/>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row>
    <row r="444" spans="1:86" ht="12.75" customHeight="1" x14ac:dyDescent="0.3">
      <c r="A444" s="11"/>
      <c r="B444" s="11"/>
      <c r="C444" s="11"/>
      <c r="D444" s="11"/>
      <c r="E444" s="11"/>
      <c r="F444" s="11"/>
      <c r="G444" s="11"/>
      <c r="H444" s="11"/>
      <c r="I444" s="11"/>
      <c r="J444" s="11"/>
      <c r="K444" s="11"/>
      <c r="L444" s="11"/>
      <c r="M444" s="11"/>
      <c r="N444" s="11"/>
      <c r="O444" s="11"/>
      <c r="P444" s="11"/>
      <c r="Q444" s="269"/>
      <c r="R444" s="269"/>
      <c r="S444" s="269"/>
      <c r="U444" s="13"/>
      <c r="V444" s="235"/>
      <c r="W444" s="235"/>
      <c r="X444" s="235"/>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row>
    <row r="445" spans="1:86" ht="12.75" customHeight="1" x14ac:dyDescent="0.3">
      <c r="A445" s="95" t="s">
        <v>251</v>
      </c>
      <c r="B445" s="11"/>
      <c r="C445" s="11"/>
      <c r="D445" s="11"/>
      <c r="E445" s="11"/>
      <c r="F445" s="11"/>
      <c r="G445" s="11"/>
      <c r="H445" s="11"/>
      <c r="I445" s="11"/>
      <c r="J445" s="11"/>
      <c r="K445" s="11"/>
      <c r="L445" s="11"/>
      <c r="M445" s="11"/>
      <c r="N445" s="11"/>
      <c r="O445" s="11"/>
      <c r="P445" s="11"/>
      <c r="Q445" s="11"/>
      <c r="R445" s="11"/>
      <c r="S445" s="11"/>
      <c r="U445" s="13"/>
      <c r="V445" s="235"/>
      <c r="W445" s="235"/>
      <c r="X445" s="235"/>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row>
    <row r="446" spans="1:86" ht="12.75" customHeight="1" x14ac:dyDescent="0.3">
      <c r="A446" s="11"/>
      <c r="B446" s="11"/>
      <c r="C446" s="11"/>
      <c r="D446" s="11"/>
      <c r="E446" s="11"/>
      <c r="F446" s="11"/>
      <c r="G446" s="11"/>
      <c r="H446" s="11"/>
      <c r="I446" s="11"/>
      <c r="J446" s="11"/>
      <c r="K446" s="11"/>
      <c r="L446" s="11"/>
      <c r="M446" s="11"/>
      <c r="N446" s="11"/>
      <c r="O446" s="11"/>
      <c r="P446" s="11"/>
      <c r="Q446" s="11"/>
      <c r="R446" s="11"/>
      <c r="S446" s="11"/>
      <c r="U446" s="13"/>
      <c r="V446" s="13"/>
      <c r="W446" s="13"/>
      <c r="X446" s="235"/>
      <c r="Y446" s="235"/>
      <c r="Z446" s="235"/>
      <c r="AA446" s="235"/>
      <c r="AB446" s="13"/>
      <c r="AC446" s="235"/>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row>
    <row r="447" spans="1:86" ht="12.75" customHeight="1" x14ac:dyDescent="0.3">
      <c r="A447" s="269"/>
      <c r="B447" s="269"/>
      <c r="C447" s="269"/>
      <c r="D447" s="269"/>
      <c r="E447" s="269"/>
      <c r="F447" s="269"/>
      <c r="G447" s="269"/>
      <c r="H447" s="269"/>
      <c r="I447" s="269"/>
      <c r="J447" s="269"/>
      <c r="K447" s="269"/>
      <c r="L447" s="269"/>
      <c r="M447" s="269"/>
      <c r="N447" s="269"/>
      <c r="O447" s="269"/>
      <c r="P447" s="269"/>
      <c r="Q447" s="269"/>
      <c r="R447" s="269"/>
      <c r="S447" s="269"/>
      <c r="U447" s="13"/>
      <c r="V447" s="235"/>
      <c r="W447" s="235"/>
      <c r="X447" s="235"/>
      <c r="Y447" s="235"/>
      <c r="Z447" s="235"/>
      <c r="AA447" s="235"/>
      <c r="AB447" s="235"/>
      <c r="AC447" s="235"/>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row>
    <row r="448" spans="1:86" ht="12.75" customHeight="1" x14ac:dyDescent="0.3">
      <c r="A448" s="489" t="s">
        <v>276</v>
      </c>
      <c r="B448" s="489"/>
      <c r="C448" s="489"/>
      <c r="D448" s="489"/>
      <c r="E448" s="489"/>
      <c r="F448" s="489"/>
      <c r="G448" s="489"/>
      <c r="H448" s="489"/>
      <c r="I448" s="489"/>
      <c r="J448" s="489"/>
      <c r="K448" s="489"/>
      <c r="L448" s="489"/>
      <c r="M448" s="489"/>
      <c r="N448" s="489"/>
      <c r="O448" s="489"/>
      <c r="P448" s="489"/>
      <c r="Q448" s="11"/>
      <c r="R448" s="11"/>
      <c r="S448" s="11"/>
      <c r="U448" s="13"/>
      <c r="V448" s="235"/>
      <c r="W448" s="235"/>
      <c r="X448" s="235"/>
      <c r="Y448" s="235"/>
      <c r="Z448" s="235"/>
      <c r="AA448" s="235"/>
      <c r="AB448" s="235"/>
      <c r="AC448" s="235"/>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row>
    <row r="449" spans="1:86" ht="12.75" customHeight="1" x14ac:dyDescent="0.3">
      <c r="A449" s="489"/>
      <c r="B449" s="489"/>
      <c r="C449" s="489"/>
      <c r="D449" s="489"/>
      <c r="E449" s="489"/>
      <c r="F449" s="489"/>
      <c r="G449" s="489"/>
      <c r="H449" s="489"/>
      <c r="I449" s="489"/>
      <c r="J449" s="489"/>
      <c r="K449" s="489"/>
      <c r="L449" s="489"/>
      <c r="M449" s="489"/>
      <c r="N449" s="489"/>
      <c r="O449" s="489"/>
      <c r="P449" s="489"/>
      <c r="Q449" s="11"/>
      <c r="R449" s="11"/>
      <c r="S449" s="11"/>
      <c r="U449" s="13"/>
      <c r="V449" s="235"/>
      <c r="W449" s="235"/>
      <c r="X449" s="235"/>
      <c r="Y449" s="235"/>
      <c r="Z449" s="235"/>
      <c r="AA449" s="235"/>
      <c r="AB449" s="235"/>
      <c r="AC449" s="235"/>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row>
    <row r="450" spans="1:86" ht="12.75" customHeight="1" x14ac:dyDescent="0.3">
      <c r="A450" s="489"/>
      <c r="B450" s="489"/>
      <c r="C450" s="489"/>
      <c r="D450" s="489"/>
      <c r="E450" s="489"/>
      <c r="F450" s="489"/>
      <c r="G450" s="489"/>
      <c r="H450" s="489"/>
      <c r="I450" s="489"/>
      <c r="J450" s="489"/>
      <c r="K450" s="489"/>
      <c r="L450" s="489"/>
      <c r="M450" s="489"/>
      <c r="N450" s="489"/>
      <c r="O450" s="489"/>
      <c r="P450" s="489"/>
      <c r="Q450" s="11"/>
      <c r="R450" s="11"/>
      <c r="S450" s="11"/>
      <c r="U450" s="13"/>
      <c r="V450" s="235"/>
      <c r="W450" s="235"/>
      <c r="X450" s="235"/>
      <c r="Y450" s="235"/>
      <c r="Z450" s="235"/>
      <c r="AA450" s="235"/>
      <c r="AB450" s="235"/>
      <c r="AC450" s="235"/>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row>
    <row r="451" spans="1:86" ht="12.75" customHeight="1" x14ac:dyDescent="0.3">
      <c r="A451" s="11"/>
      <c r="B451" s="11"/>
      <c r="C451" s="11"/>
      <c r="D451" s="11"/>
      <c r="E451" s="11"/>
      <c r="F451" s="11"/>
      <c r="G451" s="11"/>
      <c r="H451" s="11"/>
      <c r="I451" s="11"/>
      <c r="J451" s="11"/>
      <c r="K451" s="11"/>
      <c r="L451" s="11"/>
      <c r="M451" s="11"/>
      <c r="N451" s="11"/>
      <c r="O451" s="11"/>
      <c r="P451" s="11"/>
      <c r="Q451" s="11"/>
      <c r="R451" s="11"/>
      <c r="S451" s="11"/>
      <c r="U451" s="13"/>
      <c r="V451" s="235"/>
      <c r="W451" s="235"/>
      <c r="X451" s="235"/>
      <c r="Y451" s="235"/>
      <c r="Z451" s="235"/>
      <c r="AA451" s="235"/>
      <c r="AB451" s="235"/>
      <c r="AC451" s="235"/>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row>
    <row r="452" spans="1:86" ht="12.75" customHeight="1" x14ac:dyDescent="0.3">
      <c r="A452" s="128"/>
      <c r="B452" s="128"/>
      <c r="C452" s="128"/>
      <c r="D452" s="128"/>
      <c r="E452" s="128"/>
      <c r="F452" s="128"/>
      <c r="G452" s="128"/>
      <c r="H452" s="128"/>
      <c r="I452" s="128"/>
      <c r="J452" s="128"/>
      <c r="K452" s="128"/>
      <c r="L452" s="128"/>
      <c r="M452" s="128"/>
      <c r="N452" s="128"/>
      <c r="O452" s="128"/>
      <c r="P452" s="128"/>
      <c r="Q452" s="128"/>
      <c r="R452" s="128"/>
      <c r="S452" s="128"/>
      <c r="U452" s="13"/>
      <c r="V452" s="235"/>
      <c r="W452" s="235"/>
      <c r="X452" s="235"/>
      <c r="Y452" s="235"/>
      <c r="Z452" s="235"/>
      <c r="AA452" s="235"/>
      <c r="AB452" s="235"/>
      <c r="AC452" s="235"/>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row>
    <row r="453" spans="1:86" ht="12.75" customHeight="1" x14ac:dyDescent="0.3">
      <c r="A453" s="128"/>
      <c r="B453" s="128"/>
      <c r="C453" s="128"/>
      <c r="D453" s="128"/>
      <c r="E453" s="128"/>
      <c r="F453" s="128"/>
      <c r="G453" s="128"/>
      <c r="H453" s="128"/>
      <c r="I453" s="128"/>
      <c r="J453" s="128"/>
      <c r="K453" s="128"/>
      <c r="L453" s="128"/>
      <c r="M453" s="128"/>
      <c r="N453" s="128"/>
      <c r="O453" s="128"/>
      <c r="P453" s="128"/>
      <c r="Q453" s="128"/>
      <c r="R453" s="128"/>
      <c r="S453" s="128"/>
      <c r="U453" s="13"/>
      <c r="V453" s="235"/>
      <c r="W453" s="235"/>
      <c r="X453" s="243"/>
      <c r="Y453" s="235"/>
      <c r="Z453" s="235"/>
      <c r="AA453" s="235"/>
      <c r="AB453" s="235"/>
      <c r="AC453" s="24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row>
    <row r="454" spans="1:86" ht="12.75" customHeight="1" x14ac:dyDescent="0.3">
      <c r="A454" s="128"/>
      <c r="B454" s="128"/>
      <c r="C454" s="128"/>
      <c r="D454" s="128"/>
      <c r="E454" s="128"/>
      <c r="F454" s="128"/>
      <c r="G454" s="128"/>
      <c r="H454" s="128"/>
      <c r="I454" s="128"/>
      <c r="J454" s="128"/>
      <c r="K454" s="128"/>
      <c r="L454" s="128"/>
      <c r="M454" s="128"/>
      <c r="N454" s="128"/>
      <c r="O454" s="128"/>
      <c r="P454" s="128"/>
      <c r="Q454" s="128"/>
      <c r="R454" s="128"/>
      <c r="S454" s="128"/>
      <c r="U454" s="13"/>
      <c r="V454" s="235"/>
      <c r="W454" s="235"/>
      <c r="X454" s="235"/>
      <c r="Y454" s="235"/>
      <c r="Z454" s="235"/>
      <c r="AA454" s="235"/>
      <c r="AB454" s="235"/>
      <c r="AC454" s="235"/>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row>
    <row r="455" spans="1:86" ht="12.75" customHeight="1" x14ac:dyDescent="0.3">
      <c r="A455" s="128"/>
      <c r="B455" s="128"/>
      <c r="C455" s="128"/>
      <c r="D455" s="128"/>
      <c r="E455" s="128"/>
      <c r="F455" s="128"/>
      <c r="G455" s="128"/>
      <c r="H455" s="128"/>
      <c r="I455" s="128"/>
      <c r="J455" s="128"/>
      <c r="K455" s="128"/>
      <c r="L455" s="128"/>
      <c r="M455" s="128"/>
      <c r="N455" s="128"/>
      <c r="O455" s="128"/>
      <c r="P455" s="128"/>
      <c r="Q455" s="128"/>
      <c r="R455" s="128"/>
      <c r="S455" s="128"/>
      <c r="U455" s="13"/>
      <c r="V455" s="13"/>
      <c r="W455" s="235"/>
      <c r="X455" s="235"/>
      <c r="Y455" s="235"/>
      <c r="Z455" s="235"/>
      <c r="AA455" s="235"/>
      <c r="AB455" s="235"/>
      <c r="AC455" s="235"/>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row>
    <row r="456" spans="1:86" ht="12.75" customHeight="1" x14ac:dyDescent="0.3">
      <c r="A456" s="128"/>
      <c r="B456" s="128"/>
      <c r="C456" s="128"/>
      <c r="D456" s="128"/>
      <c r="E456" s="128"/>
      <c r="F456" s="128"/>
      <c r="G456" s="128"/>
      <c r="H456" s="128"/>
      <c r="I456" s="128"/>
      <c r="J456" s="128"/>
      <c r="K456" s="128"/>
      <c r="L456" s="128"/>
      <c r="M456" s="128"/>
      <c r="N456" s="128"/>
      <c r="O456" s="128"/>
      <c r="P456" s="128"/>
      <c r="Q456" s="128"/>
      <c r="R456" s="128"/>
      <c r="S456" s="128"/>
      <c r="U456" s="13"/>
      <c r="V456" s="235"/>
      <c r="W456" s="235"/>
      <c r="X456" s="235"/>
      <c r="Y456" s="235"/>
      <c r="Z456" s="235"/>
      <c r="AA456" s="235"/>
      <c r="AB456" s="235"/>
      <c r="AC456" s="235"/>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row>
    <row r="457" spans="1:86" x14ac:dyDescent="0.2">
      <c r="A457" s="128"/>
      <c r="B457" s="128"/>
      <c r="C457" s="128"/>
      <c r="D457" s="128"/>
      <c r="E457" s="128"/>
      <c r="F457" s="128"/>
      <c r="G457" s="128"/>
      <c r="H457" s="128"/>
      <c r="I457" s="128"/>
      <c r="J457" s="128"/>
      <c r="K457" s="128"/>
      <c r="L457" s="128"/>
      <c r="M457" s="128"/>
      <c r="N457" s="128"/>
      <c r="O457" s="128"/>
      <c r="P457" s="128"/>
      <c r="Q457" s="128"/>
      <c r="R457" s="128"/>
      <c r="S457" s="128"/>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row>
    <row r="458" spans="1:86" x14ac:dyDescent="0.2">
      <c r="A458" s="128"/>
      <c r="B458" s="128"/>
      <c r="C458" s="128"/>
      <c r="D458" s="128"/>
      <c r="E458" s="128"/>
      <c r="F458" s="128"/>
      <c r="G458" s="128"/>
      <c r="H458" s="128"/>
      <c r="I458" s="128"/>
      <c r="J458" s="128"/>
      <c r="K458" s="128"/>
      <c r="L458" s="128"/>
      <c r="M458" s="128"/>
      <c r="N458" s="128"/>
      <c r="O458" s="128"/>
      <c r="P458" s="128"/>
      <c r="Q458" s="128"/>
      <c r="R458" s="128"/>
      <c r="S458" s="128"/>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row>
    <row r="459" spans="1:86" x14ac:dyDescent="0.2">
      <c r="A459" s="128"/>
      <c r="B459" s="128"/>
      <c r="C459" s="128"/>
      <c r="D459" s="128"/>
      <c r="E459" s="128"/>
      <c r="F459" s="128"/>
      <c r="G459" s="128"/>
      <c r="H459" s="128"/>
      <c r="I459" s="128"/>
      <c r="J459" s="128"/>
      <c r="K459" s="128"/>
      <c r="L459" s="128"/>
      <c r="M459" s="128"/>
      <c r="N459" s="128"/>
      <c r="O459" s="128"/>
      <c r="P459" s="128"/>
      <c r="Q459" s="128"/>
      <c r="R459" s="128"/>
      <c r="S459" s="128"/>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row>
    <row r="460" spans="1:86" x14ac:dyDescent="0.2">
      <c r="A460" s="128"/>
      <c r="B460" s="128"/>
      <c r="C460" s="128"/>
      <c r="D460" s="128"/>
      <c r="E460" s="128"/>
      <c r="F460" s="128"/>
      <c r="G460" s="128"/>
      <c r="H460" s="128"/>
      <c r="I460" s="128"/>
      <c r="J460" s="128"/>
      <c r="K460" s="128"/>
      <c r="L460" s="128"/>
      <c r="M460" s="128"/>
      <c r="N460" s="128"/>
      <c r="O460" s="128"/>
      <c r="P460" s="128"/>
      <c r="Q460" s="128"/>
      <c r="R460" s="128"/>
      <c r="S460" s="128"/>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row>
    <row r="461" spans="1:86" x14ac:dyDescent="0.2">
      <c r="A461" s="128"/>
      <c r="B461" s="128"/>
      <c r="C461" s="128"/>
      <c r="D461" s="128"/>
      <c r="E461" s="128"/>
      <c r="F461" s="128"/>
      <c r="G461" s="128"/>
      <c r="H461" s="128"/>
      <c r="I461" s="128"/>
      <c r="J461" s="128"/>
      <c r="K461" s="128"/>
      <c r="L461" s="128"/>
      <c r="M461" s="128"/>
      <c r="N461" s="128"/>
      <c r="O461" s="128"/>
      <c r="P461" s="128"/>
      <c r="Q461" s="128"/>
      <c r="R461" s="128"/>
      <c r="S461" s="128"/>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row>
    <row r="462" spans="1:86" x14ac:dyDescent="0.2">
      <c r="A462" s="16"/>
      <c r="B462" s="16"/>
      <c r="C462" s="16"/>
      <c r="D462" s="16"/>
      <c r="E462" s="16"/>
      <c r="F462" s="16"/>
      <c r="G462" s="16"/>
      <c r="H462" s="16"/>
      <c r="I462" s="16"/>
      <c r="J462" s="16"/>
      <c r="K462" s="16"/>
      <c r="L462" s="16"/>
      <c r="M462" s="16"/>
      <c r="N462" s="16"/>
      <c r="O462" s="16"/>
      <c r="P462" s="16"/>
      <c r="Q462" s="16"/>
      <c r="R462" s="16"/>
      <c r="S462" s="16"/>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row>
    <row r="463" spans="1:86" x14ac:dyDescent="0.2">
      <c r="A463" s="16"/>
      <c r="B463" s="16"/>
      <c r="C463" s="16"/>
      <c r="D463" s="16"/>
      <c r="E463" s="16"/>
      <c r="F463" s="16"/>
      <c r="G463" s="16"/>
      <c r="H463" s="16"/>
      <c r="I463" s="16"/>
      <c r="J463" s="16"/>
      <c r="K463" s="16"/>
      <c r="L463" s="16"/>
      <c r="M463" s="16"/>
      <c r="N463" s="16"/>
      <c r="O463" s="16"/>
      <c r="P463" s="16"/>
      <c r="Q463" s="16"/>
      <c r="R463" s="16"/>
      <c r="S463" s="16"/>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row>
    <row r="464" spans="1:86" x14ac:dyDescent="0.2">
      <c r="A464" s="16"/>
      <c r="B464" s="16"/>
      <c r="C464" s="16"/>
      <c r="D464" s="16"/>
      <c r="E464" s="16"/>
      <c r="F464" s="16"/>
      <c r="G464" s="16"/>
      <c r="H464" s="16"/>
      <c r="I464" s="16"/>
      <c r="J464" s="16"/>
      <c r="K464" s="16"/>
      <c r="L464" s="16"/>
      <c r="M464" s="16"/>
      <c r="N464" s="16"/>
      <c r="O464" s="16"/>
      <c r="P464" s="16"/>
      <c r="Q464" s="16"/>
      <c r="R464" s="16"/>
      <c r="S464" s="16"/>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row>
    <row r="465" spans="1:86" x14ac:dyDescent="0.2">
      <c r="A465" s="16"/>
      <c r="B465" s="16"/>
      <c r="C465" s="16"/>
      <c r="D465" s="16"/>
      <c r="E465" s="16"/>
      <c r="F465" s="16"/>
      <c r="G465" s="16"/>
      <c r="H465" s="16"/>
      <c r="I465" s="16"/>
      <c r="J465" s="16"/>
      <c r="K465" s="16"/>
      <c r="L465" s="16"/>
      <c r="M465" s="16"/>
      <c r="N465" s="16"/>
      <c r="O465" s="16"/>
      <c r="P465" s="16"/>
      <c r="Q465" s="16"/>
      <c r="R465" s="16"/>
      <c r="S465" s="16"/>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row>
    <row r="466" spans="1:86" x14ac:dyDescent="0.2">
      <c r="A466" s="16"/>
      <c r="B466" s="16"/>
      <c r="C466" s="16"/>
      <c r="D466" s="16"/>
      <c r="E466" s="16"/>
      <c r="F466" s="16"/>
      <c r="G466" s="16"/>
      <c r="H466" s="16"/>
      <c r="I466" s="16"/>
      <c r="J466" s="16"/>
      <c r="K466" s="16"/>
      <c r="L466" s="16"/>
      <c r="M466" s="16"/>
      <c r="N466" s="16"/>
      <c r="O466" s="16"/>
      <c r="P466" s="16"/>
      <c r="Q466" s="16"/>
      <c r="R466" s="16"/>
      <c r="S466" s="16"/>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row>
    <row r="467" spans="1:86" x14ac:dyDescent="0.2">
      <c r="A467" s="16"/>
      <c r="B467" s="16"/>
      <c r="C467" s="16"/>
      <c r="D467" s="16"/>
      <c r="E467" s="16"/>
      <c r="F467" s="16"/>
      <c r="G467" s="16"/>
      <c r="H467" s="16"/>
      <c r="I467" s="16"/>
      <c r="J467" s="16"/>
      <c r="K467" s="16"/>
      <c r="L467" s="16"/>
      <c r="M467" s="16"/>
      <c r="N467" s="16"/>
      <c r="O467" s="16"/>
      <c r="P467" s="16"/>
      <c r="Q467" s="16"/>
      <c r="R467" s="16"/>
      <c r="S467" s="16"/>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row>
    <row r="468" spans="1:86" x14ac:dyDescent="0.2">
      <c r="A468" s="16"/>
      <c r="B468" s="16"/>
      <c r="C468" s="16"/>
      <c r="D468" s="16"/>
      <c r="E468" s="16"/>
      <c r="F468" s="16"/>
      <c r="G468" s="16"/>
      <c r="H468" s="16"/>
      <c r="I468" s="16"/>
      <c r="J468" s="16"/>
      <c r="K468" s="16"/>
      <c r="L468" s="16"/>
      <c r="M468" s="16"/>
      <c r="N468" s="16"/>
      <c r="O468" s="16"/>
      <c r="P468" s="16"/>
      <c r="Q468" s="16"/>
      <c r="R468" s="16"/>
      <c r="S468" s="16"/>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row>
    <row r="469" spans="1:86" x14ac:dyDescent="0.2">
      <c r="A469" s="16"/>
      <c r="B469" s="16"/>
      <c r="C469" s="16"/>
      <c r="D469" s="16"/>
      <c r="E469" s="16"/>
      <c r="F469" s="16"/>
      <c r="G469" s="16"/>
      <c r="H469" s="16"/>
      <c r="I469" s="16"/>
      <c r="J469" s="16"/>
      <c r="K469" s="16"/>
      <c r="L469" s="16"/>
      <c r="M469" s="16"/>
      <c r="N469" s="16"/>
      <c r="O469" s="16"/>
      <c r="P469" s="16"/>
      <c r="Q469" s="16"/>
      <c r="R469" s="16"/>
      <c r="S469" s="16"/>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row>
    <row r="470" spans="1:86" x14ac:dyDescent="0.2">
      <c r="A470" s="16"/>
      <c r="B470" s="16"/>
      <c r="C470" s="16"/>
      <c r="D470" s="16"/>
      <c r="E470" s="16"/>
      <c r="F470" s="16"/>
      <c r="G470" s="16"/>
      <c r="H470" s="16"/>
      <c r="I470" s="16"/>
      <c r="J470" s="16"/>
      <c r="K470" s="16"/>
      <c r="L470" s="16"/>
      <c r="M470" s="16"/>
      <c r="N470" s="16"/>
      <c r="O470" s="16"/>
      <c r="P470" s="16"/>
      <c r="Q470" s="16"/>
      <c r="R470" s="16"/>
      <c r="S470" s="16"/>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row>
    <row r="471" spans="1:86" x14ac:dyDescent="0.2">
      <c r="A471" s="16"/>
      <c r="B471" s="16"/>
      <c r="C471" s="16"/>
      <c r="D471" s="16"/>
      <c r="E471" s="16"/>
      <c r="F471" s="16"/>
      <c r="G471" s="16"/>
      <c r="H471" s="16"/>
      <c r="I471" s="16"/>
      <c r="J471" s="16"/>
      <c r="K471" s="16"/>
      <c r="L471" s="16"/>
      <c r="M471" s="16"/>
      <c r="N471" s="16"/>
      <c r="O471" s="16"/>
      <c r="P471" s="16"/>
      <c r="Q471" s="16"/>
      <c r="R471" s="16"/>
      <c r="S471" s="16"/>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row>
    <row r="472" spans="1:86" x14ac:dyDescent="0.2">
      <c r="A472" s="16"/>
      <c r="B472" s="16"/>
      <c r="C472" s="16"/>
      <c r="D472" s="16"/>
      <c r="E472" s="16"/>
      <c r="F472" s="16"/>
      <c r="G472" s="16"/>
      <c r="H472" s="16"/>
      <c r="I472" s="16"/>
      <c r="J472" s="16"/>
      <c r="K472" s="16"/>
      <c r="L472" s="16"/>
      <c r="M472" s="16"/>
      <c r="N472" s="16"/>
      <c r="O472" s="16"/>
      <c r="P472" s="16"/>
      <c r="Q472" s="16"/>
      <c r="R472" s="16"/>
      <c r="S472" s="16"/>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row>
    <row r="473" spans="1:86" x14ac:dyDescent="0.2">
      <c r="A473" s="16"/>
      <c r="B473" s="16"/>
      <c r="C473" s="16"/>
      <c r="D473" s="16"/>
      <c r="E473" s="16"/>
      <c r="F473" s="16"/>
      <c r="G473" s="16"/>
      <c r="H473" s="16"/>
      <c r="I473" s="16"/>
      <c r="J473" s="16"/>
      <c r="K473" s="16"/>
      <c r="L473" s="16"/>
      <c r="M473" s="16"/>
      <c r="N473" s="16"/>
      <c r="O473" s="16"/>
      <c r="P473" s="16"/>
      <c r="Q473" s="16"/>
      <c r="R473" s="16"/>
      <c r="S473" s="16"/>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row>
    <row r="474" spans="1:86" x14ac:dyDescent="0.2">
      <c r="A474" s="16"/>
      <c r="B474" s="16"/>
      <c r="C474" s="16"/>
      <c r="D474" s="16"/>
      <c r="E474" s="16"/>
      <c r="F474" s="16"/>
      <c r="G474" s="16"/>
      <c r="H474" s="16"/>
      <c r="I474" s="16"/>
      <c r="J474" s="16"/>
      <c r="K474" s="16"/>
      <c r="L474" s="16"/>
      <c r="M474" s="16"/>
      <c r="N474" s="16"/>
      <c r="O474" s="16"/>
      <c r="P474" s="16"/>
      <c r="Q474" s="16"/>
      <c r="R474" s="16"/>
      <c r="S474" s="16"/>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row>
    <row r="475" spans="1:86" x14ac:dyDescent="0.2">
      <c r="A475" s="16"/>
      <c r="B475" s="16"/>
      <c r="C475" s="16"/>
      <c r="D475" s="16"/>
      <c r="E475" s="16"/>
      <c r="F475" s="16"/>
      <c r="G475" s="16"/>
      <c r="H475" s="16"/>
      <c r="I475" s="16"/>
      <c r="J475" s="16"/>
      <c r="K475" s="16"/>
      <c r="L475" s="16"/>
      <c r="M475" s="16"/>
      <c r="N475" s="16"/>
      <c r="O475" s="16"/>
      <c r="P475" s="16"/>
      <c r="Q475" s="16"/>
      <c r="R475" s="16"/>
      <c r="S475" s="16"/>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row>
    <row r="476" spans="1:86" x14ac:dyDescent="0.2">
      <c r="A476" s="16"/>
      <c r="B476" s="16"/>
      <c r="C476" s="16"/>
      <c r="D476" s="16"/>
      <c r="E476" s="16"/>
      <c r="F476" s="16"/>
      <c r="G476" s="16"/>
      <c r="H476" s="16"/>
      <c r="I476" s="16"/>
      <c r="J476" s="16"/>
      <c r="K476" s="16"/>
      <c r="L476" s="16"/>
      <c r="M476" s="16"/>
      <c r="N476" s="16"/>
      <c r="O476" s="16"/>
      <c r="P476" s="16"/>
      <c r="Q476" s="16"/>
      <c r="R476" s="16"/>
      <c r="S476" s="16"/>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row>
    <row r="477" spans="1:86" x14ac:dyDescent="0.2">
      <c r="A477" s="16"/>
      <c r="B477" s="16"/>
      <c r="C477" s="16"/>
      <c r="D477" s="16"/>
      <c r="E477" s="16"/>
      <c r="F477" s="16"/>
      <c r="G477" s="16"/>
      <c r="H477" s="16"/>
      <c r="I477" s="16"/>
      <c r="J477" s="16"/>
      <c r="K477" s="16"/>
      <c r="L477" s="16"/>
      <c r="M477" s="16"/>
      <c r="N477" s="16"/>
      <c r="O477" s="16"/>
      <c r="P477" s="16"/>
      <c r="Q477" s="16"/>
      <c r="R477" s="16"/>
      <c r="S477" s="16"/>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row>
    <row r="478" spans="1:86" x14ac:dyDescent="0.2">
      <c r="A478" s="16"/>
      <c r="B478" s="16"/>
      <c r="C478" s="16"/>
      <c r="D478" s="16"/>
      <c r="E478" s="16"/>
      <c r="F478" s="16"/>
      <c r="G478" s="16"/>
      <c r="H478" s="16"/>
      <c r="I478" s="16"/>
      <c r="J478" s="16"/>
      <c r="K478" s="16"/>
      <c r="L478" s="16"/>
      <c r="M478" s="16"/>
      <c r="N478" s="16"/>
      <c r="O478" s="16"/>
      <c r="P478" s="16"/>
      <c r="Q478" s="16"/>
      <c r="R478" s="16"/>
      <c r="S478" s="16"/>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row>
    <row r="479" spans="1:86" x14ac:dyDescent="0.2">
      <c r="A479" s="16"/>
      <c r="B479" s="16"/>
      <c r="C479" s="16"/>
      <c r="D479" s="16"/>
      <c r="E479" s="16"/>
      <c r="F479" s="16"/>
      <c r="G479" s="16"/>
      <c r="H479" s="16"/>
      <c r="I479" s="16"/>
      <c r="J479" s="16"/>
      <c r="K479" s="16"/>
      <c r="L479" s="16"/>
      <c r="M479" s="16"/>
      <c r="N479" s="16"/>
      <c r="O479" s="16"/>
      <c r="P479" s="16"/>
      <c r="Q479" s="16"/>
      <c r="R479" s="16"/>
      <c r="S479" s="16"/>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row>
    <row r="480" spans="1:86" x14ac:dyDescent="0.2">
      <c r="A480" s="16"/>
      <c r="B480" s="16"/>
      <c r="C480" s="16"/>
      <c r="D480" s="16"/>
      <c r="E480" s="16"/>
      <c r="F480" s="16"/>
      <c r="G480" s="16"/>
      <c r="H480" s="16"/>
      <c r="I480" s="16"/>
      <c r="J480" s="16"/>
      <c r="K480" s="16"/>
      <c r="L480" s="16"/>
      <c r="M480" s="16"/>
      <c r="N480" s="16"/>
      <c r="O480" s="16"/>
      <c r="P480" s="16"/>
      <c r="Q480" s="16"/>
      <c r="R480" s="16"/>
      <c r="S480" s="16"/>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row>
    <row r="481" spans="1:86" x14ac:dyDescent="0.2">
      <c r="A481" s="16"/>
      <c r="B481" s="16"/>
      <c r="C481" s="16"/>
      <c r="D481" s="16"/>
      <c r="E481" s="16"/>
      <c r="F481" s="16"/>
      <c r="G481" s="16"/>
      <c r="H481" s="16"/>
      <c r="I481" s="16"/>
      <c r="J481" s="16"/>
      <c r="K481" s="16"/>
      <c r="L481" s="16"/>
      <c r="M481" s="16"/>
      <c r="N481" s="16"/>
      <c r="O481" s="16"/>
      <c r="P481" s="16"/>
      <c r="Q481" s="16"/>
      <c r="R481" s="16"/>
      <c r="S481" s="16"/>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row>
    <row r="482" spans="1:86" x14ac:dyDescent="0.2">
      <c r="A482" s="16"/>
      <c r="B482" s="16"/>
      <c r="C482" s="16"/>
      <c r="D482" s="16"/>
      <c r="E482" s="16"/>
      <c r="F482" s="16"/>
      <c r="G482" s="16"/>
      <c r="H482" s="16"/>
      <c r="I482" s="16"/>
      <c r="J482" s="16"/>
      <c r="K482" s="16"/>
      <c r="L482" s="16"/>
      <c r="M482" s="16"/>
      <c r="N482" s="16"/>
      <c r="O482" s="16"/>
      <c r="P482" s="16"/>
      <c r="Q482" s="16"/>
      <c r="R482" s="16"/>
      <c r="S482" s="16"/>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row>
    <row r="483" spans="1:86" x14ac:dyDescent="0.2">
      <c r="A483" s="16"/>
      <c r="B483" s="16"/>
      <c r="C483" s="16"/>
      <c r="D483" s="16"/>
      <c r="E483" s="16"/>
      <c r="F483" s="16"/>
      <c r="G483" s="16"/>
      <c r="H483" s="16"/>
      <c r="I483" s="16"/>
      <c r="J483" s="16"/>
      <c r="K483" s="16"/>
      <c r="L483" s="16"/>
      <c r="M483" s="16"/>
      <c r="N483" s="16"/>
      <c r="O483" s="16"/>
      <c r="P483" s="16"/>
      <c r="Q483" s="16"/>
      <c r="R483" s="16"/>
      <c r="S483" s="16"/>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row>
    <row r="484" spans="1:86" x14ac:dyDescent="0.2">
      <c r="A484" s="16"/>
      <c r="B484" s="16"/>
      <c r="C484" s="16"/>
      <c r="D484" s="16"/>
      <c r="E484" s="16"/>
      <c r="F484" s="16"/>
      <c r="G484" s="16"/>
      <c r="H484" s="16"/>
      <c r="I484" s="16"/>
      <c r="J484" s="16"/>
      <c r="K484" s="16"/>
      <c r="L484" s="16"/>
      <c r="M484" s="16"/>
      <c r="N484" s="16"/>
      <c r="O484" s="16"/>
      <c r="P484" s="16"/>
      <c r="Q484" s="16"/>
      <c r="R484" s="16"/>
      <c r="S484" s="16"/>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row>
    <row r="485" spans="1:86" x14ac:dyDescent="0.2">
      <c r="A485" s="16"/>
      <c r="B485" s="16"/>
      <c r="C485" s="16"/>
      <c r="D485" s="16"/>
      <c r="E485" s="16"/>
      <c r="F485" s="16"/>
      <c r="G485" s="16"/>
      <c r="H485" s="16"/>
      <c r="I485" s="16"/>
      <c r="J485" s="16"/>
      <c r="K485" s="16"/>
      <c r="L485" s="16"/>
      <c r="M485" s="16"/>
      <c r="N485" s="16"/>
      <c r="O485" s="16"/>
      <c r="P485" s="16"/>
      <c r="Q485" s="16"/>
      <c r="R485" s="16"/>
      <c r="S485" s="16"/>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row>
    <row r="486" spans="1:86" x14ac:dyDescent="0.2">
      <c r="A486" s="16"/>
      <c r="B486" s="16"/>
      <c r="C486" s="16"/>
      <c r="D486" s="16"/>
      <c r="E486" s="16"/>
      <c r="F486" s="16"/>
      <c r="G486" s="16"/>
      <c r="H486" s="16"/>
      <c r="I486" s="16"/>
      <c r="J486" s="16"/>
      <c r="K486" s="16"/>
      <c r="L486" s="16"/>
      <c r="M486" s="16"/>
      <c r="N486" s="16"/>
      <c r="O486" s="16"/>
      <c r="P486" s="16"/>
      <c r="Q486" s="16"/>
      <c r="R486" s="16"/>
      <c r="S486" s="16"/>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row>
    <row r="487" spans="1:86" x14ac:dyDescent="0.2">
      <c r="A487" s="16"/>
      <c r="B487" s="16"/>
      <c r="C487" s="16"/>
      <c r="D487" s="16"/>
      <c r="E487" s="16"/>
      <c r="F487" s="16"/>
      <c r="G487" s="16"/>
      <c r="H487" s="16"/>
      <c r="I487" s="16"/>
      <c r="J487" s="16"/>
      <c r="K487" s="16"/>
      <c r="L487" s="16"/>
      <c r="M487" s="16"/>
      <c r="N487" s="16"/>
      <c r="O487" s="16"/>
      <c r="P487" s="16"/>
      <c r="Q487" s="16"/>
      <c r="R487" s="16"/>
      <c r="S487" s="16"/>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row>
    <row r="488" spans="1:86" x14ac:dyDescent="0.2">
      <c r="A488" s="16"/>
      <c r="B488" s="16"/>
      <c r="C488" s="16"/>
      <c r="D488" s="16"/>
      <c r="E488" s="16"/>
      <c r="F488" s="16"/>
      <c r="G488" s="16"/>
      <c r="H488" s="16"/>
      <c r="I488" s="16"/>
      <c r="J488" s="16"/>
      <c r="K488" s="16"/>
      <c r="L488" s="16"/>
      <c r="M488" s="16"/>
      <c r="N488" s="16"/>
      <c r="O488" s="16"/>
      <c r="P488" s="16"/>
      <c r="Q488" s="16"/>
      <c r="R488" s="16"/>
      <c r="S488" s="16"/>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row>
    <row r="489" spans="1:86" x14ac:dyDescent="0.2">
      <c r="A489" s="16"/>
      <c r="B489" s="16"/>
      <c r="C489" s="16"/>
      <c r="D489" s="16"/>
      <c r="E489" s="16"/>
      <c r="F489" s="16"/>
      <c r="G489" s="16"/>
      <c r="H489" s="16"/>
      <c r="I489" s="16"/>
      <c r="J489" s="16"/>
      <c r="K489" s="16"/>
      <c r="L489" s="16"/>
      <c r="M489" s="16"/>
      <c r="N489" s="16"/>
      <c r="O489" s="16"/>
      <c r="P489" s="16"/>
      <c r="Q489" s="16"/>
      <c r="R489" s="16"/>
      <c r="S489" s="16"/>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row>
    <row r="490" spans="1:86" x14ac:dyDescent="0.2">
      <c r="A490" s="16"/>
      <c r="B490" s="16"/>
      <c r="C490" s="16"/>
      <c r="D490" s="16"/>
      <c r="E490" s="16"/>
      <c r="F490" s="16"/>
      <c r="G490" s="16"/>
      <c r="H490" s="16"/>
      <c r="I490" s="16"/>
      <c r="J490" s="16"/>
      <c r="K490" s="16"/>
      <c r="L490" s="16"/>
      <c r="M490" s="16"/>
      <c r="N490" s="16"/>
      <c r="O490" s="16"/>
      <c r="P490" s="16"/>
      <c r="Q490" s="16"/>
      <c r="R490" s="16"/>
      <c r="S490" s="16"/>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row>
    <row r="491" spans="1:86" x14ac:dyDescent="0.2">
      <c r="A491" s="16"/>
      <c r="B491" s="16"/>
      <c r="C491" s="16"/>
      <c r="D491" s="16"/>
      <c r="E491" s="16"/>
      <c r="F491" s="16"/>
      <c r="G491" s="16"/>
      <c r="H491" s="16"/>
      <c r="I491" s="16"/>
      <c r="J491" s="16"/>
      <c r="K491" s="16"/>
      <c r="L491" s="16"/>
      <c r="M491" s="16"/>
      <c r="N491" s="16"/>
      <c r="O491" s="16"/>
      <c r="P491" s="16"/>
      <c r="Q491" s="16"/>
      <c r="R491" s="16"/>
      <c r="S491" s="16"/>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row>
    <row r="492" spans="1:86" x14ac:dyDescent="0.2">
      <c r="A492" s="16"/>
      <c r="B492" s="16"/>
      <c r="C492" s="16"/>
      <c r="D492" s="16"/>
      <c r="E492" s="16"/>
      <c r="F492" s="16"/>
      <c r="G492" s="16"/>
      <c r="H492" s="16"/>
      <c r="I492" s="16"/>
      <c r="J492" s="16"/>
      <c r="K492" s="16"/>
      <c r="L492" s="16"/>
      <c r="M492" s="16"/>
      <c r="N492" s="16"/>
      <c r="O492" s="16"/>
      <c r="P492" s="16"/>
      <c r="Q492" s="16"/>
      <c r="R492" s="16"/>
      <c r="S492" s="16"/>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row>
    <row r="493" spans="1:86" x14ac:dyDescent="0.2">
      <c r="A493" s="16"/>
      <c r="B493" s="16"/>
      <c r="C493" s="16"/>
      <c r="D493" s="16"/>
      <c r="E493" s="16"/>
      <c r="F493" s="16"/>
      <c r="G493" s="16"/>
      <c r="H493" s="16"/>
      <c r="I493" s="16"/>
      <c r="J493" s="16"/>
      <c r="K493" s="16"/>
      <c r="L493" s="16"/>
      <c r="M493" s="16"/>
      <c r="N493" s="16"/>
      <c r="O493" s="16"/>
      <c r="P493" s="16"/>
      <c r="Q493" s="16"/>
      <c r="R493" s="16"/>
      <c r="S493" s="16"/>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row>
    <row r="494" spans="1:86" x14ac:dyDescent="0.2">
      <c r="A494" s="16"/>
      <c r="B494" s="16"/>
      <c r="C494" s="16"/>
      <c r="D494" s="16"/>
      <c r="E494" s="16"/>
      <c r="F494" s="16"/>
      <c r="G494" s="16"/>
      <c r="H494" s="16"/>
      <c r="I494" s="16"/>
      <c r="J494" s="16"/>
      <c r="K494" s="16"/>
      <c r="L494" s="16"/>
      <c r="M494" s="16"/>
      <c r="N494" s="16"/>
      <c r="O494" s="16"/>
      <c r="P494" s="16"/>
      <c r="Q494" s="16"/>
      <c r="R494" s="16"/>
      <c r="S494" s="16"/>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row>
    <row r="495" spans="1:86" x14ac:dyDescent="0.2">
      <c r="A495" s="16"/>
      <c r="B495" s="16"/>
      <c r="C495" s="16"/>
      <c r="D495" s="16"/>
      <c r="E495" s="16"/>
      <c r="F495" s="16"/>
      <c r="G495" s="16"/>
      <c r="H495" s="16"/>
      <c r="I495" s="16"/>
      <c r="J495" s="16"/>
      <c r="K495" s="16"/>
      <c r="L495" s="16"/>
      <c r="M495" s="16"/>
      <c r="N495" s="16"/>
      <c r="O495" s="16"/>
      <c r="P495" s="16"/>
      <c r="Q495" s="16"/>
      <c r="R495" s="16"/>
      <c r="S495" s="16"/>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row>
    <row r="496" spans="1:86" x14ac:dyDescent="0.2">
      <c r="A496" s="16"/>
      <c r="B496" s="16"/>
      <c r="C496" s="16"/>
      <c r="D496" s="16"/>
      <c r="E496" s="16"/>
      <c r="F496" s="16"/>
      <c r="G496" s="16"/>
      <c r="H496" s="16"/>
      <c r="I496" s="16"/>
      <c r="J496" s="16"/>
      <c r="K496" s="16"/>
      <c r="L496" s="16"/>
      <c r="M496" s="16"/>
      <c r="N496" s="16"/>
      <c r="O496" s="16"/>
      <c r="P496" s="16"/>
      <c r="Q496" s="16"/>
      <c r="R496" s="16"/>
      <c r="S496" s="16"/>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row>
    <row r="497" spans="1:86" x14ac:dyDescent="0.2">
      <c r="A497" s="16"/>
      <c r="B497" s="16"/>
      <c r="C497" s="16"/>
      <c r="D497" s="16"/>
      <c r="E497" s="16"/>
      <c r="F497" s="16"/>
      <c r="G497" s="16"/>
      <c r="H497" s="16"/>
      <c r="I497" s="16"/>
      <c r="J497" s="16"/>
      <c r="K497" s="16"/>
      <c r="L497" s="16"/>
      <c r="M497" s="16"/>
      <c r="N497" s="16"/>
      <c r="O497" s="16"/>
      <c r="P497" s="16"/>
      <c r="Q497" s="16"/>
      <c r="R497" s="16"/>
      <c r="S497" s="16"/>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row>
    <row r="498" spans="1:86" x14ac:dyDescent="0.2">
      <c r="A498" s="16"/>
      <c r="B498" s="16"/>
      <c r="C498" s="16"/>
      <c r="D498" s="16"/>
      <c r="E498" s="16"/>
      <c r="F498" s="16"/>
      <c r="G498" s="16"/>
      <c r="H498" s="16"/>
      <c r="I498" s="16"/>
      <c r="J498" s="16"/>
      <c r="K498" s="16"/>
      <c r="L498" s="16"/>
      <c r="M498" s="16"/>
      <c r="N498" s="16"/>
      <c r="O498" s="16"/>
      <c r="P498" s="16"/>
      <c r="Q498" s="16"/>
      <c r="R498" s="16"/>
      <c r="S498" s="16"/>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row>
    <row r="499" spans="1:86" x14ac:dyDescent="0.2">
      <c r="A499" s="16"/>
      <c r="B499" s="16"/>
      <c r="C499" s="16"/>
      <c r="D499" s="16"/>
      <c r="E499" s="16"/>
      <c r="F499" s="16"/>
      <c r="G499" s="16"/>
      <c r="H499" s="16"/>
      <c r="I499" s="16"/>
      <c r="J499" s="16"/>
      <c r="K499" s="16"/>
      <c r="L499" s="16"/>
      <c r="M499" s="16"/>
      <c r="N499" s="16"/>
      <c r="O499" s="16"/>
      <c r="P499" s="16"/>
      <c r="Q499" s="16"/>
      <c r="R499" s="16"/>
      <c r="S499" s="16"/>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row>
    <row r="500" spans="1:86" x14ac:dyDescent="0.2">
      <c r="A500" s="16"/>
      <c r="B500" s="16"/>
      <c r="C500" s="16"/>
      <c r="D500" s="16"/>
      <c r="E500" s="16"/>
      <c r="F500" s="16"/>
      <c r="G500" s="16"/>
      <c r="H500" s="16"/>
      <c r="I500" s="16"/>
      <c r="J500" s="16"/>
      <c r="K500" s="16"/>
      <c r="L500" s="16"/>
      <c r="M500" s="16"/>
      <c r="N500" s="16"/>
      <c r="O500" s="16"/>
      <c r="P500" s="16"/>
      <c r="Q500" s="16"/>
      <c r="R500" s="16"/>
      <c r="S500" s="16"/>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row>
    <row r="501" spans="1:86" x14ac:dyDescent="0.2">
      <c r="A501" s="16"/>
      <c r="B501" s="16"/>
      <c r="C501" s="16"/>
      <c r="D501" s="16"/>
      <c r="E501" s="16"/>
      <c r="F501" s="16"/>
      <c r="G501" s="16"/>
      <c r="H501" s="16"/>
      <c r="I501" s="16"/>
      <c r="J501" s="16"/>
      <c r="K501" s="16"/>
      <c r="L501" s="16"/>
      <c r="M501" s="16"/>
      <c r="N501" s="16"/>
      <c r="O501" s="16"/>
      <c r="P501" s="16"/>
      <c r="Q501" s="16"/>
      <c r="R501" s="16"/>
      <c r="S501" s="16"/>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row>
    <row r="502" spans="1:86" x14ac:dyDescent="0.2">
      <c r="A502" s="16"/>
      <c r="B502" s="16"/>
      <c r="C502" s="16"/>
      <c r="D502" s="16"/>
      <c r="E502" s="16"/>
      <c r="F502" s="16"/>
      <c r="G502" s="16"/>
      <c r="H502" s="16"/>
      <c r="I502" s="16"/>
      <c r="J502" s="16"/>
      <c r="K502" s="16"/>
      <c r="L502" s="16"/>
      <c r="M502" s="16"/>
      <c r="N502" s="16"/>
      <c r="O502" s="16"/>
      <c r="P502" s="16"/>
      <c r="Q502" s="16"/>
      <c r="R502" s="16"/>
      <c r="S502" s="16"/>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row>
    <row r="503" spans="1:86" x14ac:dyDescent="0.2">
      <c r="A503" s="16"/>
      <c r="B503" s="16"/>
      <c r="C503" s="16"/>
      <c r="D503" s="16"/>
      <c r="E503" s="16"/>
      <c r="F503" s="16"/>
      <c r="G503" s="16"/>
      <c r="H503" s="16"/>
      <c r="I503" s="16"/>
      <c r="J503" s="16"/>
      <c r="K503" s="16"/>
      <c r="L503" s="16"/>
      <c r="M503" s="16"/>
      <c r="N503" s="16"/>
      <c r="O503" s="16"/>
      <c r="P503" s="16"/>
      <c r="Q503" s="16"/>
      <c r="R503" s="16"/>
      <c r="S503" s="16"/>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row>
    <row r="504" spans="1:86" x14ac:dyDescent="0.2">
      <c r="A504" s="16"/>
      <c r="B504" s="16"/>
      <c r="C504" s="16"/>
      <c r="D504" s="16"/>
      <c r="E504" s="16"/>
      <c r="F504" s="16"/>
      <c r="G504" s="16"/>
      <c r="H504" s="16"/>
      <c r="I504" s="16"/>
      <c r="J504" s="16"/>
      <c r="K504" s="16"/>
      <c r="L504" s="16"/>
      <c r="M504" s="16"/>
      <c r="N504" s="16"/>
      <c r="O504" s="16"/>
      <c r="P504" s="16"/>
      <c r="Q504" s="16"/>
      <c r="R504" s="16"/>
      <c r="S504" s="16"/>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row>
    <row r="505" spans="1:86" x14ac:dyDescent="0.2">
      <c r="A505" s="16"/>
      <c r="B505" s="16"/>
      <c r="C505" s="16"/>
      <c r="D505" s="16"/>
      <c r="E505" s="16"/>
      <c r="F505" s="16"/>
      <c r="G505" s="16"/>
      <c r="H505" s="16"/>
      <c r="I505" s="16"/>
      <c r="J505" s="16"/>
      <c r="K505" s="16"/>
      <c r="L505" s="16"/>
      <c r="M505" s="16"/>
      <c r="N505" s="16"/>
      <c r="O505" s="16"/>
      <c r="P505" s="16"/>
      <c r="Q505" s="16"/>
      <c r="R505" s="16"/>
      <c r="S505" s="16"/>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row>
    <row r="506" spans="1:86" x14ac:dyDescent="0.2">
      <c r="A506" s="16"/>
      <c r="B506" s="16"/>
      <c r="C506" s="16"/>
      <c r="D506" s="16"/>
      <c r="E506" s="16"/>
      <c r="F506" s="16"/>
      <c r="G506" s="16"/>
      <c r="H506" s="16"/>
      <c r="I506" s="16"/>
      <c r="J506" s="16"/>
      <c r="K506" s="16"/>
      <c r="L506" s="16"/>
      <c r="M506" s="16"/>
      <c r="N506" s="16"/>
      <c r="O506" s="16"/>
      <c r="P506" s="16"/>
      <c r="Q506" s="16"/>
      <c r="R506" s="16"/>
      <c r="S506" s="16"/>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row>
    <row r="507" spans="1:86" x14ac:dyDescent="0.2">
      <c r="A507" s="16"/>
      <c r="B507" s="16"/>
      <c r="C507" s="16"/>
      <c r="D507" s="16"/>
      <c r="E507" s="16"/>
      <c r="F507" s="16"/>
      <c r="G507" s="16"/>
      <c r="H507" s="16"/>
      <c r="I507" s="16"/>
      <c r="J507" s="16"/>
      <c r="K507" s="16"/>
      <c r="L507" s="16"/>
      <c r="M507" s="16"/>
      <c r="N507" s="16"/>
      <c r="O507" s="16"/>
      <c r="P507" s="16"/>
      <c r="Q507" s="16"/>
      <c r="R507" s="16"/>
      <c r="S507" s="16"/>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row>
    <row r="508" spans="1:86" x14ac:dyDescent="0.2">
      <c r="A508" s="16"/>
      <c r="B508" s="16"/>
      <c r="C508" s="16"/>
      <c r="D508" s="16"/>
      <c r="E508" s="16"/>
      <c r="F508" s="16"/>
      <c r="G508" s="16"/>
      <c r="H508" s="16"/>
      <c r="I508" s="16"/>
      <c r="J508" s="16"/>
      <c r="K508" s="16"/>
      <c r="L508" s="16"/>
      <c r="M508" s="16"/>
      <c r="N508" s="16"/>
      <c r="O508" s="16"/>
      <c r="P508" s="16"/>
      <c r="Q508" s="16"/>
      <c r="R508" s="16"/>
      <c r="S508" s="16"/>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row>
    <row r="509" spans="1:86" x14ac:dyDescent="0.2">
      <c r="A509" s="16"/>
      <c r="B509" s="16"/>
      <c r="C509" s="16"/>
      <c r="D509" s="16"/>
      <c r="E509" s="16"/>
      <c r="F509" s="16"/>
      <c r="G509" s="16"/>
      <c r="H509" s="16"/>
      <c r="I509" s="16"/>
      <c r="J509" s="16"/>
      <c r="K509" s="16"/>
      <c r="L509" s="16"/>
      <c r="M509" s="16"/>
      <c r="N509" s="16"/>
      <c r="O509" s="16"/>
      <c r="P509" s="16"/>
      <c r="Q509" s="16"/>
      <c r="R509" s="16"/>
      <c r="S509" s="16"/>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row>
    <row r="510" spans="1:86" x14ac:dyDescent="0.2">
      <c r="A510" s="16"/>
      <c r="B510" s="16"/>
      <c r="C510" s="16"/>
      <c r="D510" s="16"/>
      <c r="E510" s="16"/>
      <c r="F510" s="16"/>
      <c r="G510" s="16"/>
      <c r="H510" s="16"/>
      <c r="I510" s="16"/>
      <c r="J510" s="16"/>
      <c r="K510" s="16"/>
      <c r="L510" s="16"/>
      <c r="M510" s="16"/>
      <c r="N510" s="16"/>
      <c r="O510" s="16"/>
      <c r="P510" s="16"/>
      <c r="Q510" s="16"/>
      <c r="R510" s="16"/>
      <c r="S510" s="16"/>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row>
    <row r="511" spans="1:86" x14ac:dyDescent="0.2">
      <c r="A511" s="16"/>
      <c r="B511" s="16"/>
      <c r="C511" s="16"/>
      <c r="D511" s="16"/>
      <c r="E511" s="16"/>
      <c r="F511" s="16"/>
      <c r="G511" s="16"/>
      <c r="H511" s="16"/>
      <c r="I511" s="16"/>
      <c r="J511" s="16"/>
      <c r="K511" s="16"/>
      <c r="L511" s="16"/>
      <c r="M511" s="16"/>
      <c r="N511" s="16"/>
      <c r="O511" s="16"/>
      <c r="P511" s="16"/>
      <c r="Q511" s="16"/>
      <c r="R511" s="16"/>
      <c r="S511" s="16"/>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row>
    <row r="512" spans="1:86" x14ac:dyDescent="0.2">
      <c r="A512" s="16"/>
      <c r="B512" s="16"/>
      <c r="C512" s="16"/>
      <c r="D512" s="16"/>
      <c r="E512" s="16"/>
      <c r="F512" s="16"/>
      <c r="G512" s="16"/>
      <c r="H512" s="16"/>
      <c r="I512" s="16"/>
      <c r="J512" s="16"/>
      <c r="K512" s="16"/>
      <c r="L512" s="16"/>
      <c r="M512" s="16"/>
      <c r="N512" s="16"/>
      <c r="O512" s="16"/>
      <c r="P512" s="16"/>
      <c r="Q512" s="16"/>
      <c r="R512" s="16"/>
      <c r="S512" s="16"/>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row>
    <row r="513" spans="1:53" x14ac:dyDescent="0.2">
      <c r="A513" s="16"/>
      <c r="B513" s="16"/>
      <c r="C513" s="16"/>
      <c r="D513" s="16"/>
      <c r="E513" s="16"/>
      <c r="F513" s="16"/>
      <c r="G513" s="16"/>
      <c r="H513" s="16"/>
      <c r="I513" s="16"/>
      <c r="J513" s="16"/>
      <c r="K513" s="16"/>
      <c r="L513" s="16"/>
      <c r="M513" s="16"/>
      <c r="N513" s="16"/>
      <c r="O513" s="16"/>
      <c r="P513" s="16"/>
      <c r="Q513" s="16"/>
      <c r="R513" s="16"/>
      <c r="S513" s="16"/>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row>
    <row r="514" spans="1:53" x14ac:dyDescent="0.2">
      <c r="A514" s="16"/>
      <c r="B514" s="16"/>
      <c r="C514" s="16"/>
      <c r="D514" s="16"/>
      <c r="E514" s="16"/>
      <c r="F514" s="16"/>
      <c r="G514" s="16"/>
      <c r="H514" s="16"/>
      <c r="I514" s="16"/>
      <c r="J514" s="16"/>
      <c r="K514" s="16"/>
      <c r="L514" s="16"/>
      <c r="M514" s="16"/>
      <c r="N514" s="16"/>
      <c r="O514" s="16"/>
      <c r="P514" s="16"/>
      <c r="Q514" s="16"/>
      <c r="R514" s="16"/>
      <c r="S514" s="16"/>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row>
    <row r="515" spans="1:53" x14ac:dyDescent="0.2">
      <c r="A515" s="16"/>
      <c r="B515" s="16"/>
      <c r="C515" s="16"/>
      <c r="D515" s="16"/>
      <c r="E515" s="16"/>
      <c r="F515" s="16"/>
      <c r="G515" s="16"/>
      <c r="H515" s="16"/>
      <c r="I515" s="16"/>
      <c r="J515" s="16"/>
      <c r="K515" s="16"/>
      <c r="L515" s="16"/>
      <c r="M515" s="16"/>
      <c r="N515" s="16"/>
      <c r="O515" s="16"/>
      <c r="P515" s="16"/>
      <c r="Q515" s="16"/>
      <c r="R515" s="16"/>
      <c r="S515" s="16"/>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row>
    <row r="516" spans="1:53" x14ac:dyDescent="0.2">
      <c r="A516" s="16"/>
      <c r="B516" s="16"/>
      <c r="C516" s="16"/>
      <c r="D516" s="16"/>
      <c r="E516" s="16"/>
      <c r="F516" s="16"/>
      <c r="G516" s="16"/>
      <c r="H516" s="16"/>
      <c r="I516" s="16"/>
      <c r="J516" s="16"/>
      <c r="K516" s="16"/>
      <c r="L516" s="16"/>
      <c r="M516" s="16"/>
      <c r="N516" s="16"/>
      <c r="O516" s="16"/>
      <c r="P516" s="16"/>
      <c r="Q516" s="16"/>
      <c r="R516" s="16"/>
      <c r="S516" s="16"/>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row>
    <row r="517" spans="1:53" x14ac:dyDescent="0.2">
      <c r="A517" s="16"/>
      <c r="B517" s="16"/>
      <c r="C517" s="16"/>
      <c r="D517" s="16"/>
      <c r="E517" s="16"/>
      <c r="F517" s="16"/>
      <c r="G517" s="16"/>
      <c r="H517" s="16"/>
      <c r="I517" s="16"/>
      <c r="J517" s="16"/>
      <c r="K517" s="16"/>
      <c r="L517" s="16"/>
      <c r="M517" s="16"/>
      <c r="N517" s="16"/>
      <c r="O517" s="16"/>
      <c r="P517" s="16"/>
      <c r="Q517" s="16"/>
      <c r="R517" s="16"/>
      <c r="S517" s="16"/>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row>
    <row r="518" spans="1:53" x14ac:dyDescent="0.2">
      <c r="A518" s="16"/>
      <c r="B518" s="16"/>
      <c r="C518" s="16"/>
      <c r="D518" s="16"/>
      <c r="E518" s="16"/>
      <c r="F518" s="16"/>
      <c r="G518" s="16"/>
      <c r="H518" s="16"/>
      <c r="I518" s="16"/>
      <c r="J518" s="16"/>
      <c r="K518" s="16"/>
      <c r="L518" s="16"/>
      <c r="M518" s="16"/>
      <c r="N518" s="16"/>
      <c r="O518" s="16"/>
      <c r="P518" s="16"/>
      <c r="Q518" s="16"/>
      <c r="R518" s="16"/>
      <c r="S518" s="16"/>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row>
    <row r="519" spans="1:53" x14ac:dyDescent="0.2">
      <c r="A519" s="16"/>
      <c r="B519" s="16"/>
      <c r="C519" s="16"/>
      <c r="D519" s="16"/>
      <c r="E519" s="16"/>
      <c r="F519" s="16"/>
      <c r="G519" s="16"/>
      <c r="H519" s="16"/>
      <c r="I519" s="16"/>
      <c r="J519" s="16"/>
      <c r="K519" s="16"/>
      <c r="L519" s="16"/>
      <c r="M519" s="16"/>
      <c r="N519" s="16"/>
      <c r="O519" s="16"/>
      <c r="P519" s="16"/>
      <c r="Q519" s="16"/>
      <c r="R519" s="16"/>
      <c r="S519" s="16"/>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row>
    <row r="520" spans="1:53" x14ac:dyDescent="0.2">
      <c r="A520" s="16"/>
      <c r="B520" s="16"/>
      <c r="C520" s="16"/>
      <c r="D520" s="16"/>
      <c r="E520" s="16"/>
      <c r="F520" s="16"/>
      <c r="G520" s="16"/>
      <c r="H520" s="16"/>
      <c r="I520" s="16"/>
      <c r="J520" s="16"/>
      <c r="K520" s="16"/>
      <c r="L520" s="16"/>
      <c r="M520" s="16"/>
      <c r="N520" s="16"/>
      <c r="O520" s="16"/>
      <c r="P520" s="16"/>
      <c r="Q520" s="16"/>
      <c r="R520" s="16"/>
      <c r="S520" s="16"/>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row>
    <row r="521" spans="1:53" x14ac:dyDescent="0.2">
      <c r="A521" s="16"/>
      <c r="B521" s="16"/>
      <c r="C521" s="16"/>
      <c r="D521" s="16"/>
      <c r="E521" s="16"/>
      <c r="F521" s="16"/>
      <c r="G521" s="16"/>
      <c r="H521" s="16"/>
      <c r="I521" s="16"/>
      <c r="J521" s="16"/>
      <c r="K521" s="16"/>
      <c r="L521" s="16"/>
      <c r="M521" s="16"/>
      <c r="N521" s="16"/>
      <c r="O521" s="16"/>
      <c r="P521" s="16"/>
      <c r="Q521" s="16"/>
      <c r="R521" s="16"/>
      <c r="S521" s="16"/>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row>
    <row r="522" spans="1:53" x14ac:dyDescent="0.2">
      <c r="A522" s="16"/>
      <c r="B522" s="16"/>
      <c r="C522" s="16"/>
      <c r="D522" s="16"/>
      <c r="E522" s="16"/>
      <c r="F522" s="16"/>
      <c r="G522" s="16"/>
      <c r="H522" s="16"/>
      <c r="I522" s="16"/>
      <c r="J522" s="16"/>
      <c r="K522" s="16"/>
      <c r="L522" s="16"/>
      <c r="M522" s="16"/>
      <c r="N522" s="16"/>
      <c r="O522" s="16"/>
      <c r="P522" s="16"/>
      <c r="Q522" s="16"/>
      <c r="R522" s="16"/>
      <c r="S522" s="16"/>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row>
    <row r="523" spans="1:53" x14ac:dyDescent="0.2">
      <c r="A523" s="16"/>
      <c r="B523" s="16"/>
      <c r="C523" s="16"/>
      <c r="D523" s="16"/>
      <c r="E523" s="16"/>
      <c r="F523" s="16"/>
      <c r="G523" s="16"/>
      <c r="H523" s="16"/>
      <c r="I523" s="16"/>
      <c r="J523" s="16"/>
      <c r="K523" s="16"/>
      <c r="L523" s="16"/>
      <c r="M523" s="16"/>
      <c r="N523" s="16"/>
      <c r="O523" s="16"/>
      <c r="P523" s="16"/>
      <c r="Q523" s="16"/>
      <c r="R523" s="16"/>
      <c r="S523" s="16"/>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row>
    <row r="524" spans="1:53" x14ac:dyDescent="0.2">
      <c r="A524" s="16"/>
      <c r="B524" s="16"/>
      <c r="C524" s="16"/>
      <c r="D524" s="16"/>
      <c r="E524" s="16"/>
      <c r="F524" s="16"/>
      <c r="G524" s="16"/>
      <c r="H524" s="16"/>
      <c r="I524" s="16"/>
      <c r="J524" s="16"/>
      <c r="K524" s="16"/>
      <c r="L524" s="16"/>
      <c r="M524" s="16"/>
      <c r="N524" s="16"/>
      <c r="O524" s="16"/>
      <c r="P524" s="16"/>
      <c r="Q524" s="16"/>
      <c r="R524" s="16"/>
      <c r="S524" s="16"/>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row>
    <row r="525" spans="1:53" x14ac:dyDescent="0.2">
      <c r="A525" s="16"/>
      <c r="B525" s="16"/>
      <c r="C525" s="16"/>
      <c r="D525" s="16"/>
      <c r="E525" s="16"/>
      <c r="F525" s="16"/>
      <c r="G525" s="16"/>
      <c r="H525" s="16"/>
      <c r="I525" s="16"/>
      <c r="J525" s="16"/>
      <c r="K525" s="16"/>
      <c r="L525" s="16"/>
      <c r="M525" s="16"/>
      <c r="N525" s="16"/>
      <c r="O525" s="16"/>
      <c r="P525" s="16"/>
      <c r="Q525" s="16"/>
      <c r="R525" s="16"/>
      <c r="S525" s="16"/>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row>
    <row r="526" spans="1:53" x14ac:dyDescent="0.2">
      <c r="A526" s="16"/>
      <c r="B526" s="16"/>
      <c r="C526" s="16"/>
      <c r="D526" s="16"/>
      <c r="E526" s="16"/>
      <c r="F526" s="16"/>
      <c r="G526" s="16"/>
      <c r="H526" s="16"/>
      <c r="I526" s="16"/>
      <c r="J526" s="16"/>
      <c r="K526" s="16"/>
      <c r="L526" s="16"/>
      <c r="M526" s="16"/>
      <c r="N526" s="16"/>
      <c r="O526" s="16"/>
      <c r="P526" s="16"/>
      <c r="Q526" s="16"/>
      <c r="R526" s="16"/>
      <c r="S526" s="16"/>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row>
    <row r="527" spans="1:53" x14ac:dyDescent="0.2">
      <c r="A527" s="16"/>
      <c r="B527" s="16"/>
      <c r="C527" s="16"/>
      <c r="D527" s="16"/>
      <c r="E527" s="16"/>
      <c r="F527" s="16"/>
      <c r="G527" s="16"/>
      <c r="H527" s="16"/>
      <c r="I527" s="16"/>
      <c r="J527" s="16"/>
      <c r="K527" s="16"/>
      <c r="L527" s="16"/>
      <c r="M527" s="16"/>
      <c r="N527" s="16"/>
      <c r="O527" s="16"/>
      <c r="P527" s="16"/>
      <c r="Q527" s="16"/>
      <c r="R527" s="16"/>
      <c r="S527" s="16"/>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row>
    <row r="528" spans="1:53" x14ac:dyDescent="0.2">
      <c r="A528" s="16"/>
      <c r="B528" s="16"/>
      <c r="C528" s="16"/>
      <c r="D528" s="16"/>
      <c r="E528" s="16"/>
      <c r="F528" s="16"/>
      <c r="G528" s="16"/>
      <c r="H528" s="16"/>
      <c r="I528" s="16"/>
      <c r="J528" s="16"/>
      <c r="K528" s="16"/>
      <c r="L528" s="16"/>
      <c r="M528" s="16"/>
      <c r="N528" s="16"/>
      <c r="O528" s="16"/>
      <c r="P528" s="16"/>
      <c r="Q528" s="16"/>
      <c r="R528" s="16"/>
      <c r="S528" s="16"/>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row>
    <row r="529" spans="1:53" x14ac:dyDescent="0.2">
      <c r="A529" s="16"/>
      <c r="B529" s="16"/>
      <c r="C529" s="16"/>
      <c r="D529" s="16"/>
      <c r="E529" s="16"/>
      <c r="F529" s="16"/>
      <c r="G529" s="16"/>
      <c r="H529" s="16"/>
      <c r="I529" s="16"/>
      <c r="J529" s="16"/>
      <c r="K529" s="16"/>
      <c r="L529" s="16"/>
      <c r="M529" s="16"/>
      <c r="N529" s="16"/>
      <c r="O529" s="16"/>
      <c r="P529" s="16"/>
      <c r="Q529" s="16"/>
      <c r="R529" s="16"/>
      <c r="S529" s="16"/>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row>
    <row r="530" spans="1:53" x14ac:dyDescent="0.2">
      <c r="A530" s="16"/>
      <c r="B530" s="16"/>
      <c r="C530" s="16"/>
      <c r="D530" s="16"/>
      <c r="E530" s="16"/>
      <c r="F530" s="16"/>
      <c r="G530" s="16"/>
      <c r="H530" s="16"/>
      <c r="I530" s="16"/>
      <c r="J530" s="16"/>
      <c r="K530" s="16"/>
      <c r="L530" s="16"/>
      <c r="M530" s="16"/>
      <c r="N530" s="16"/>
      <c r="O530" s="16"/>
      <c r="P530" s="16"/>
      <c r="Q530" s="16"/>
      <c r="R530" s="16"/>
      <c r="S530" s="16"/>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row>
    <row r="531" spans="1:53" x14ac:dyDescent="0.2">
      <c r="A531" s="16"/>
      <c r="B531" s="16"/>
      <c r="C531" s="16"/>
      <c r="D531" s="16"/>
      <c r="E531" s="16"/>
      <c r="F531" s="16"/>
      <c r="G531" s="16"/>
      <c r="H531" s="16"/>
      <c r="I531" s="16"/>
      <c r="J531" s="16"/>
      <c r="K531" s="16"/>
      <c r="L531" s="16"/>
      <c r="M531" s="16"/>
      <c r="N531" s="16"/>
      <c r="O531" s="16"/>
      <c r="P531" s="16"/>
      <c r="Q531" s="16"/>
      <c r="R531" s="16"/>
      <c r="S531" s="16"/>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row>
    <row r="532" spans="1:53" x14ac:dyDescent="0.2">
      <c r="A532" s="16"/>
      <c r="B532" s="16"/>
      <c r="C532" s="16"/>
      <c r="D532" s="16"/>
      <c r="E532" s="16"/>
      <c r="F532" s="16"/>
      <c r="G532" s="16"/>
      <c r="H532" s="16"/>
      <c r="I532" s="16"/>
      <c r="J532" s="16"/>
      <c r="K532" s="16"/>
      <c r="L532" s="16"/>
      <c r="M532" s="16"/>
      <c r="N532" s="16"/>
      <c r="O532" s="16"/>
      <c r="P532" s="16"/>
      <c r="Q532" s="16"/>
      <c r="R532" s="16"/>
      <c r="S532" s="16"/>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row>
    <row r="533" spans="1:53" x14ac:dyDescent="0.2">
      <c r="A533" s="16"/>
      <c r="B533" s="16"/>
      <c r="C533" s="16"/>
      <c r="D533" s="16"/>
      <c r="E533" s="16"/>
      <c r="F533" s="16"/>
      <c r="G533" s="16"/>
      <c r="H533" s="16"/>
      <c r="I533" s="16"/>
      <c r="J533" s="16"/>
      <c r="K533" s="16"/>
      <c r="L533" s="16"/>
      <c r="M533" s="16"/>
      <c r="N533" s="16"/>
      <c r="O533" s="16"/>
      <c r="P533" s="16"/>
      <c r="Q533" s="16"/>
      <c r="R533" s="16"/>
      <c r="S533" s="16"/>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row>
    <row r="534" spans="1:53" x14ac:dyDescent="0.2">
      <c r="A534" s="16"/>
      <c r="B534" s="16"/>
      <c r="C534" s="16"/>
      <c r="D534" s="16"/>
      <c r="E534" s="16"/>
      <c r="F534" s="16"/>
      <c r="G534" s="16"/>
      <c r="H534" s="16"/>
      <c r="I534" s="16"/>
      <c r="J534" s="16"/>
      <c r="K534" s="16"/>
      <c r="L534" s="16"/>
      <c r="M534" s="16"/>
      <c r="N534" s="16"/>
      <c r="O534" s="16"/>
      <c r="P534" s="16"/>
      <c r="Q534" s="16"/>
      <c r="R534" s="16"/>
      <c r="S534" s="16"/>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row>
    <row r="535" spans="1:53" x14ac:dyDescent="0.2">
      <c r="A535" s="16"/>
      <c r="B535" s="16"/>
      <c r="C535" s="16"/>
      <c r="D535" s="16"/>
      <c r="E535" s="16"/>
      <c r="F535" s="16"/>
      <c r="G535" s="16"/>
      <c r="H535" s="16"/>
      <c r="I535" s="16"/>
      <c r="J535" s="16"/>
      <c r="K535" s="16"/>
      <c r="L535" s="16"/>
      <c r="M535" s="16"/>
      <c r="N535" s="16"/>
      <c r="O535" s="16"/>
      <c r="P535" s="16"/>
      <c r="Q535" s="16"/>
      <c r="R535" s="16"/>
      <c r="S535" s="16"/>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row>
    <row r="536" spans="1:53" x14ac:dyDescent="0.2">
      <c r="A536" s="16"/>
      <c r="B536" s="16"/>
      <c r="C536" s="16"/>
      <c r="D536" s="16"/>
      <c r="E536" s="16"/>
      <c r="F536" s="16"/>
      <c r="G536" s="16"/>
      <c r="H536" s="16"/>
      <c r="I536" s="16"/>
      <c r="J536" s="16"/>
      <c r="K536" s="16"/>
      <c r="L536" s="16"/>
      <c r="M536" s="16"/>
      <c r="N536" s="16"/>
      <c r="O536" s="16"/>
      <c r="P536" s="16"/>
      <c r="Q536" s="16"/>
      <c r="R536" s="16"/>
      <c r="S536" s="16"/>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row>
    <row r="537" spans="1:53" x14ac:dyDescent="0.2">
      <c r="A537" s="16"/>
      <c r="B537" s="16"/>
      <c r="C537" s="16"/>
      <c r="D537" s="16"/>
      <c r="E537" s="16"/>
      <c r="F537" s="16"/>
      <c r="G537" s="16"/>
      <c r="H537" s="16"/>
      <c r="I537" s="16"/>
      <c r="J537" s="16"/>
      <c r="K537" s="16"/>
      <c r="L537" s="16"/>
      <c r="M537" s="16"/>
      <c r="N537" s="16"/>
      <c r="O537" s="16"/>
      <c r="P537" s="16"/>
      <c r="Q537" s="16"/>
      <c r="R537" s="16"/>
      <c r="S537" s="16"/>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row>
    <row r="538" spans="1:53" x14ac:dyDescent="0.2">
      <c r="A538" s="16"/>
      <c r="B538" s="16"/>
      <c r="C538" s="16"/>
      <c r="D538" s="16"/>
      <c r="E538" s="16"/>
      <c r="F538" s="16"/>
      <c r="G538" s="16"/>
      <c r="H538" s="16"/>
      <c r="I538" s="16"/>
      <c r="J538" s="16"/>
      <c r="K538" s="16"/>
      <c r="L538" s="16"/>
      <c r="M538" s="16"/>
      <c r="N538" s="16"/>
      <c r="O538" s="16"/>
      <c r="P538" s="16"/>
      <c r="Q538" s="16"/>
      <c r="R538" s="16"/>
      <c r="S538" s="16"/>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row>
    <row r="539" spans="1:53" x14ac:dyDescent="0.2">
      <c r="A539" s="16"/>
      <c r="B539" s="16"/>
      <c r="C539" s="16"/>
      <c r="D539" s="16"/>
      <c r="E539" s="16"/>
      <c r="F539" s="16"/>
      <c r="G539" s="16"/>
      <c r="H539" s="16"/>
      <c r="I539" s="16"/>
      <c r="J539" s="16"/>
      <c r="K539" s="16"/>
      <c r="L539" s="16"/>
      <c r="M539" s="16"/>
      <c r="N539" s="16"/>
      <c r="O539" s="16"/>
      <c r="P539" s="16"/>
      <c r="Q539" s="16"/>
      <c r="R539" s="16"/>
      <c r="S539" s="16"/>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row>
    <row r="540" spans="1:53" x14ac:dyDescent="0.2">
      <c r="A540" s="16"/>
      <c r="B540" s="16"/>
      <c r="C540" s="16"/>
      <c r="D540" s="16"/>
      <c r="E540" s="16"/>
      <c r="F540" s="16"/>
      <c r="G540" s="16"/>
      <c r="H540" s="16"/>
      <c r="I540" s="16"/>
      <c r="J540" s="16"/>
      <c r="K540" s="16"/>
      <c r="L540" s="16"/>
      <c r="M540" s="16"/>
      <c r="N540" s="16"/>
      <c r="O540" s="16"/>
      <c r="P540" s="16"/>
      <c r="Q540" s="16"/>
      <c r="R540" s="16"/>
      <c r="S540" s="16"/>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row>
    <row r="541" spans="1:53" x14ac:dyDescent="0.2">
      <c r="A541" s="16"/>
      <c r="B541" s="16"/>
      <c r="C541" s="16"/>
      <c r="D541" s="16"/>
      <c r="E541" s="16"/>
      <c r="F541" s="16"/>
      <c r="G541" s="16"/>
      <c r="H541" s="16"/>
      <c r="I541" s="16"/>
      <c r="J541" s="16"/>
      <c r="K541" s="16"/>
      <c r="L541" s="16"/>
      <c r="M541" s="16"/>
      <c r="N541" s="16"/>
      <c r="O541" s="16"/>
      <c r="P541" s="16"/>
      <c r="Q541" s="16"/>
      <c r="R541" s="16"/>
      <c r="S541" s="16"/>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row>
    <row r="542" spans="1:53" x14ac:dyDescent="0.2">
      <c r="A542" s="16"/>
      <c r="B542" s="16"/>
      <c r="C542" s="16"/>
      <c r="D542" s="16"/>
      <c r="E542" s="16"/>
      <c r="F542" s="16"/>
      <c r="G542" s="16"/>
      <c r="H542" s="16"/>
      <c r="I542" s="16"/>
      <c r="J542" s="16"/>
      <c r="K542" s="16"/>
      <c r="L542" s="16"/>
      <c r="M542" s="16"/>
      <c r="N542" s="16"/>
      <c r="O542" s="16"/>
      <c r="P542" s="16"/>
      <c r="Q542" s="16"/>
      <c r="R542" s="16"/>
      <c r="S542" s="16"/>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row>
    <row r="543" spans="1:53" x14ac:dyDescent="0.2">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row>
    <row r="544" spans="1:53" x14ac:dyDescent="0.2">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row>
    <row r="545" spans="21:53" x14ac:dyDescent="0.2">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row>
    <row r="546" spans="21:53" x14ac:dyDescent="0.2">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row>
    <row r="547" spans="21:53" x14ac:dyDescent="0.2">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row>
    <row r="548" spans="21:53" x14ac:dyDescent="0.2">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row>
    <row r="549" spans="21:53" x14ac:dyDescent="0.2">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row>
    <row r="550" spans="21:53" x14ac:dyDescent="0.2">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row>
    <row r="551" spans="21:53" x14ac:dyDescent="0.2">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row>
    <row r="552" spans="21:53" x14ac:dyDescent="0.2">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row>
    <row r="553" spans="21:53" x14ac:dyDescent="0.2">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row>
    <row r="554" spans="21:53" x14ac:dyDescent="0.2">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row>
    <row r="555" spans="21:53" x14ac:dyDescent="0.2">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row>
    <row r="556" spans="21:53" x14ac:dyDescent="0.2">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row>
    <row r="557" spans="21:53" x14ac:dyDescent="0.2">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row>
    <row r="558" spans="21:53" x14ac:dyDescent="0.2">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row>
    <row r="559" spans="21:53" x14ac:dyDescent="0.2">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row>
    <row r="560" spans="21:53" x14ac:dyDescent="0.2">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row>
    <row r="561" spans="21:53" x14ac:dyDescent="0.2">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row>
    <row r="562" spans="21:53" x14ac:dyDescent="0.2">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row>
    <row r="563" spans="21:53" x14ac:dyDescent="0.2">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row>
    <row r="564" spans="21:53" x14ac:dyDescent="0.2">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row>
    <row r="565" spans="21:53" x14ac:dyDescent="0.2">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row>
    <row r="566" spans="21:53" x14ac:dyDescent="0.2">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row>
    <row r="567" spans="21:53" x14ac:dyDescent="0.2">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row>
    <row r="568" spans="21:53" x14ac:dyDescent="0.2">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row>
    <row r="569" spans="21:53" x14ac:dyDescent="0.2">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row>
    <row r="570" spans="21:53" x14ac:dyDescent="0.2">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row>
    <row r="571" spans="21:53" x14ac:dyDescent="0.2">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row>
    <row r="572" spans="21:53" x14ac:dyDescent="0.2">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row>
    <row r="573" spans="21:53" x14ac:dyDescent="0.2">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row>
    <row r="574" spans="21:53" x14ac:dyDescent="0.2">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row>
    <row r="575" spans="21:53" x14ac:dyDescent="0.2">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row>
    <row r="576" spans="21:53" x14ac:dyDescent="0.2">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row>
    <row r="577" spans="21:53" x14ac:dyDescent="0.2">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row>
    <row r="578" spans="21:53" x14ac:dyDescent="0.2">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row>
    <row r="579" spans="21:53" x14ac:dyDescent="0.2">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row>
    <row r="580" spans="21:53" x14ac:dyDescent="0.2">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row>
    <row r="581" spans="21:53" x14ac:dyDescent="0.2">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row>
    <row r="582" spans="21:53" x14ac:dyDescent="0.2">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row>
    <row r="583" spans="21:53" x14ac:dyDescent="0.2">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row>
    <row r="584" spans="21:53" x14ac:dyDescent="0.2">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row>
    <row r="585" spans="21:53" x14ac:dyDescent="0.2">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row>
    <row r="586" spans="21:53" x14ac:dyDescent="0.2">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row>
    <row r="587" spans="21:53" x14ac:dyDescent="0.2">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row>
    <row r="588" spans="21:53" x14ac:dyDescent="0.2">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row>
    <row r="589" spans="21:53" x14ac:dyDescent="0.2">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row>
    <row r="590" spans="21:53" x14ac:dyDescent="0.2">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row>
    <row r="591" spans="21:53" x14ac:dyDescent="0.2">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row>
    <row r="592" spans="21:53" x14ac:dyDescent="0.2">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row>
    <row r="593" spans="21:53" x14ac:dyDescent="0.2">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row>
    <row r="594" spans="21:53" x14ac:dyDescent="0.2">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row>
    <row r="595" spans="21:53" x14ac:dyDescent="0.2">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row>
    <row r="596" spans="21:53" x14ac:dyDescent="0.2">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row>
    <row r="597" spans="21:53" x14ac:dyDescent="0.2">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row>
    <row r="598" spans="21:53" x14ac:dyDescent="0.2">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row>
    <row r="599" spans="21:53" x14ac:dyDescent="0.2">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row>
    <row r="600" spans="21:53" x14ac:dyDescent="0.2">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row>
    <row r="601" spans="21:53" x14ac:dyDescent="0.2">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row>
    <row r="602" spans="21:53" x14ac:dyDescent="0.2">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row>
    <row r="603" spans="21:53" x14ac:dyDescent="0.2">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row>
    <row r="604" spans="21:53" x14ac:dyDescent="0.2">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row>
    <row r="605" spans="21:53" x14ac:dyDescent="0.2">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row>
    <row r="606" spans="21:53" x14ac:dyDescent="0.2">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row>
    <row r="607" spans="21:53" x14ac:dyDescent="0.2">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row>
    <row r="608" spans="21:53" x14ac:dyDescent="0.2">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row>
    <row r="609" spans="21:53" x14ac:dyDescent="0.2">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row>
    <row r="610" spans="21:53" x14ac:dyDescent="0.2">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row>
    <row r="611" spans="21:53" x14ac:dyDescent="0.2">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row>
    <row r="612" spans="21:53" x14ac:dyDescent="0.2">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row>
    <row r="613" spans="21:53" x14ac:dyDescent="0.2">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row>
    <row r="614" spans="21:53" x14ac:dyDescent="0.2">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row>
    <row r="615" spans="21:53" x14ac:dyDescent="0.2">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row>
    <row r="616" spans="21:53" x14ac:dyDescent="0.2">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row>
    <row r="617" spans="21:53" x14ac:dyDescent="0.2">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row>
    <row r="618" spans="21:53" x14ac:dyDescent="0.2">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row>
    <row r="619" spans="21:53" x14ac:dyDescent="0.2">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row>
    <row r="620" spans="21:53" x14ac:dyDescent="0.2">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row>
    <row r="621" spans="21:53" x14ac:dyDescent="0.2">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row>
    <row r="622" spans="21:53" x14ac:dyDescent="0.2">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row>
    <row r="623" spans="21:53" x14ac:dyDescent="0.2">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row>
    <row r="624" spans="21:53" x14ac:dyDescent="0.2">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row>
    <row r="625" spans="21:53" x14ac:dyDescent="0.2">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row>
    <row r="626" spans="21:53" x14ac:dyDescent="0.2">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row>
    <row r="627" spans="21:53" x14ac:dyDescent="0.2">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row>
    <row r="628" spans="21:53" x14ac:dyDescent="0.2">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row>
    <row r="629" spans="21:53" x14ac:dyDescent="0.2">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row>
    <row r="630" spans="21:53" x14ac:dyDescent="0.2">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row>
    <row r="631" spans="21:53" x14ac:dyDescent="0.2">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row>
    <row r="632" spans="21:53" x14ac:dyDescent="0.2">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row>
    <row r="633" spans="21:53" x14ac:dyDescent="0.2">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row>
    <row r="634" spans="21:53" x14ac:dyDescent="0.2">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row>
    <row r="635" spans="21:53" x14ac:dyDescent="0.2">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row>
    <row r="636" spans="21:53" x14ac:dyDescent="0.2">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row>
    <row r="637" spans="21:53" x14ac:dyDescent="0.2">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row>
    <row r="638" spans="21:53" x14ac:dyDescent="0.2">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row>
    <row r="639" spans="21:53" x14ac:dyDescent="0.2">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row>
    <row r="640" spans="21:53" x14ac:dyDescent="0.2">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row>
    <row r="641" spans="21:53" x14ac:dyDescent="0.2">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row>
    <row r="642" spans="21:53" x14ac:dyDescent="0.2">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row>
    <row r="643" spans="21:53" x14ac:dyDescent="0.2">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row>
    <row r="644" spans="21:53" x14ac:dyDescent="0.2">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row>
    <row r="645" spans="21:53" x14ac:dyDescent="0.2">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row>
    <row r="646" spans="21:53" x14ac:dyDescent="0.2">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row>
    <row r="647" spans="21:53" x14ac:dyDescent="0.2">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row>
    <row r="648" spans="21:53" x14ac:dyDescent="0.2">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row>
    <row r="649" spans="21:53" x14ac:dyDescent="0.2">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row>
    <row r="650" spans="21:53" x14ac:dyDescent="0.2">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row>
    <row r="651" spans="21:53" x14ac:dyDescent="0.2">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row>
    <row r="652" spans="21:53" x14ac:dyDescent="0.2">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row>
    <row r="653" spans="21:53" x14ac:dyDescent="0.2">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row>
    <row r="654" spans="21:53" x14ac:dyDescent="0.2">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row>
    <row r="655" spans="21:53" x14ac:dyDescent="0.2">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row>
    <row r="656" spans="21:53" x14ac:dyDescent="0.2">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row>
    <row r="657" spans="21:53" x14ac:dyDescent="0.2">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row>
    <row r="658" spans="21:53" x14ac:dyDescent="0.2">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row>
    <row r="659" spans="21:53" x14ac:dyDescent="0.2">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row>
    <row r="660" spans="21:53" x14ac:dyDescent="0.2">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row>
    <row r="661" spans="21:53" x14ac:dyDescent="0.2">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row>
    <row r="662" spans="21:53" x14ac:dyDescent="0.2">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row>
    <row r="663" spans="21:53" x14ac:dyDescent="0.2">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row>
    <row r="664" spans="21:53" x14ac:dyDescent="0.2">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row>
    <row r="665" spans="21:53" x14ac:dyDescent="0.2">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row>
    <row r="666" spans="21:53" x14ac:dyDescent="0.2">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row>
    <row r="667" spans="21:53" x14ac:dyDescent="0.2">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row>
    <row r="668" spans="21:53" x14ac:dyDescent="0.2">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row>
    <row r="669" spans="21:53" x14ac:dyDescent="0.2">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row>
    <row r="670" spans="21:53" x14ac:dyDescent="0.2">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row>
    <row r="671" spans="21:53" x14ac:dyDescent="0.2">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row>
    <row r="672" spans="21:53" x14ac:dyDescent="0.2">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row>
    <row r="673" spans="21:53" x14ac:dyDescent="0.2">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row>
    <row r="674" spans="21:53" x14ac:dyDescent="0.2">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row>
    <row r="675" spans="21:53" x14ac:dyDescent="0.2">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row>
    <row r="676" spans="21:53" x14ac:dyDescent="0.2">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row>
    <row r="677" spans="21:53" x14ac:dyDescent="0.2">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row>
    <row r="678" spans="21:53" x14ac:dyDescent="0.2">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row>
    <row r="679" spans="21:53" x14ac:dyDescent="0.2">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row>
    <row r="680" spans="21:53" x14ac:dyDescent="0.2">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row>
    <row r="681" spans="21:53" x14ac:dyDescent="0.2">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row>
    <row r="682" spans="21:53" x14ac:dyDescent="0.2">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row>
    <row r="683" spans="21:53" x14ac:dyDescent="0.2">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row>
    <row r="684" spans="21:53" x14ac:dyDescent="0.2">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row>
    <row r="685" spans="21:53" x14ac:dyDescent="0.2">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row>
    <row r="686" spans="21:53" x14ac:dyDescent="0.2">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row>
    <row r="687" spans="21:53" x14ac:dyDescent="0.2">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row>
    <row r="688" spans="21:53" x14ac:dyDescent="0.2">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row>
    <row r="689" spans="21:53" x14ac:dyDescent="0.2">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row>
    <row r="690" spans="21:53" x14ac:dyDescent="0.2">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row>
    <row r="691" spans="21:53" x14ac:dyDescent="0.2">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row>
    <row r="692" spans="21:53" x14ac:dyDescent="0.2">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row>
    <row r="693" spans="21:53" x14ac:dyDescent="0.2">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row>
    <row r="694" spans="21:53" x14ac:dyDescent="0.2">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row>
    <row r="695" spans="21:53" x14ac:dyDescent="0.2">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row>
    <row r="696" spans="21:53" x14ac:dyDescent="0.2">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row>
    <row r="697" spans="21:53" x14ac:dyDescent="0.2">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row>
    <row r="698" spans="21:53" x14ac:dyDescent="0.2">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row>
    <row r="699" spans="21:53" x14ac:dyDescent="0.2">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row>
    <row r="700" spans="21:53" x14ac:dyDescent="0.2">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row>
    <row r="701" spans="21:53" x14ac:dyDescent="0.2">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row>
    <row r="702" spans="21:53" x14ac:dyDescent="0.2">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row>
    <row r="703" spans="21:53" x14ac:dyDescent="0.2">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row>
    <row r="704" spans="21:53" x14ac:dyDescent="0.2">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row>
    <row r="705" spans="21:53" x14ac:dyDescent="0.2">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row>
    <row r="706" spans="21:53" x14ac:dyDescent="0.2">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row>
    <row r="707" spans="21:53" x14ac:dyDescent="0.2">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row>
    <row r="708" spans="21:53" x14ac:dyDescent="0.2">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row>
    <row r="709" spans="21:53" x14ac:dyDescent="0.2">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row>
    <row r="710" spans="21:53" x14ac:dyDescent="0.2">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row>
    <row r="711" spans="21:53" x14ac:dyDescent="0.2">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row>
    <row r="712" spans="21:53" x14ac:dyDescent="0.2">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row>
    <row r="713" spans="21:53" x14ac:dyDescent="0.2">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row>
    <row r="714" spans="21:53" x14ac:dyDescent="0.2">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row>
    <row r="715" spans="21:53" x14ac:dyDescent="0.2">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row>
    <row r="716" spans="21:53" x14ac:dyDescent="0.2">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row>
    <row r="717" spans="21:53" x14ac:dyDescent="0.2">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row>
    <row r="718" spans="21:53" x14ac:dyDescent="0.2">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row>
    <row r="719" spans="21:53" x14ac:dyDescent="0.2">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row>
    <row r="720" spans="21:53" x14ac:dyDescent="0.2">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row>
    <row r="721" spans="21:53" x14ac:dyDescent="0.2">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row>
    <row r="722" spans="21:53" x14ac:dyDescent="0.2">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row>
    <row r="723" spans="21:53" x14ac:dyDescent="0.2">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row>
    <row r="724" spans="21:53" x14ac:dyDescent="0.2">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row>
    <row r="725" spans="21:53" x14ac:dyDescent="0.2">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row>
    <row r="726" spans="21:53" x14ac:dyDescent="0.2">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row>
    <row r="727" spans="21:53" x14ac:dyDescent="0.2">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row>
    <row r="728" spans="21:53" x14ac:dyDescent="0.2">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row>
    <row r="729" spans="21:53" x14ac:dyDescent="0.2">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row>
    <row r="730" spans="21:53" x14ac:dyDescent="0.2">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row>
    <row r="731" spans="21:53" x14ac:dyDescent="0.2">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row>
    <row r="732" spans="21:53" x14ac:dyDescent="0.2">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row>
    <row r="733" spans="21:53" x14ac:dyDescent="0.2">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row>
    <row r="734" spans="21:53" x14ac:dyDescent="0.2">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row>
    <row r="735" spans="21:53" x14ac:dyDescent="0.2">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row>
    <row r="736" spans="21:53" x14ac:dyDescent="0.2">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row>
    <row r="737" spans="21:53" x14ac:dyDescent="0.2">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row>
    <row r="738" spans="21:53" x14ac:dyDescent="0.2">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row>
    <row r="739" spans="21:53" x14ac:dyDescent="0.2">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row>
    <row r="740" spans="21:53" x14ac:dyDescent="0.2">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row>
    <row r="741" spans="21:53" x14ac:dyDescent="0.2">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row>
    <row r="742" spans="21:53" x14ac:dyDescent="0.2">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row>
    <row r="743" spans="21:53" x14ac:dyDescent="0.2">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row>
    <row r="744" spans="21:53" x14ac:dyDescent="0.2">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row>
    <row r="745" spans="21:53" x14ac:dyDescent="0.2">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row>
    <row r="746" spans="21:53" x14ac:dyDescent="0.2">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row>
    <row r="747" spans="21:53" x14ac:dyDescent="0.2">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row>
    <row r="748" spans="21:53" x14ac:dyDescent="0.2">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row>
    <row r="749" spans="21:53" x14ac:dyDescent="0.2">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row>
    <row r="750" spans="21:53" x14ac:dyDescent="0.2">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row>
    <row r="751" spans="21:53" x14ac:dyDescent="0.2">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row>
  </sheetData>
  <sheetProtection algorithmName="SHA-512" hashValue="LvxlzHpXZUMLA8eUrL6JqaM1FiSeHHkynF5k4aKTc51Q3zAbHKtDxo6HWy/BDbvdThbyU9xuDu385b2r7IwX/g==" saltValue="2+D5kOLYpofM7Z6pwKNHMg==" spinCount="100000" sheet="1" objects="1" scenarios="1" selectLockedCells="1"/>
  <dataConsolidate/>
  <mergeCells count="102">
    <mergeCell ref="R209:S209"/>
    <mergeCell ref="A210:C210"/>
    <mergeCell ref="D209:E209"/>
    <mergeCell ref="F209:G209"/>
    <mergeCell ref="B384:F384"/>
    <mergeCell ref="H384:M384"/>
    <mergeCell ref="O324:S324"/>
    <mergeCell ref="O321:S323"/>
    <mergeCell ref="Q274:R274"/>
    <mergeCell ref="A209:C209"/>
    <mergeCell ref="D210:E210"/>
    <mergeCell ref="F210:G210"/>
    <mergeCell ref="H210:I210"/>
    <mergeCell ref="K210:M210"/>
    <mergeCell ref="N210:O210"/>
    <mergeCell ref="A216:S217"/>
    <mergeCell ref="P211:Q211"/>
    <mergeCell ref="R211:S211"/>
    <mergeCell ref="A211:C211"/>
    <mergeCell ref="D211:E211"/>
    <mergeCell ref="F211:G211"/>
    <mergeCell ref="H211:I211"/>
    <mergeCell ref="K211:M211"/>
    <mergeCell ref="H209:I209"/>
    <mergeCell ref="K209:M209"/>
    <mergeCell ref="N209:O209"/>
    <mergeCell ref="N211:O211"/>
    <mergeCell ref="P209:Q209"/>
    <mergeCell ref="F252:G252"/>
    <mergeCell ref="A293:S294"/>
    <mergeCell ref="A277:S278"/>
    <mergeCell ref="A254:S255"/>
    <mergeCell ref="P210:Q210"/>
    <mergeCell ref="G272:I273"/>
    <mergeCell ref="J272:K273"/>
    <mergeCell ref="L272:M273"/>
    <mergeCell ref="K233:L233"/>
    <mergeCell ref="K252:L252"/>
    <mergeCell ref="R210:S210"/>
    <mergeCell ref="G290:G291"/>
    <mergeCell ref="H290:I291"/>
    <mergeCell ref="J290:K291"/>
    <mergeCell ref="L290:N291"/>
    <mergeCell ref="N272:P273"/>
    <mergeCell ref="P208:Q208"/>
    <mergeCell ref="R208:S208"/>
    <mergeCell ref="A207:C207"/>
    <mergeCell ref="D207:E207"/>
    <mergeCell ref="F207:G207"/>
    <mergeCell ref="H207:I207"/>
    <mergeCell ref="K207:M207"/>
    <mergeCell ref="N207:O207"/>
    <mergeCell ref="P207:Q207"/>
    <mergeCell ref="R207:S207"/>
    <mergeCell ref="A208:C208"/>
    <mergeCell ref="D208:E208"/>
    <mergeCell ref="F208:G208"/>
    <mergeCell ref="H208:I208"/>
    <mergeCell ref="K208:M208"/>
    <mergeCell ref="N208:O208"/>
    <mergeCell ref="P205:Q206"/>
    <mergeCell ref="R205:S206"/>
    <mergeCell ref="A206:C206"/>
    <mergeCell ref="D206:E206"/>
    <mergeCell ref="F206:G206"/>
    <mergeCell ref="H206:I206"/>
    <mergeCell ref="A111:S112"/>
    <mergeCell ref="A107:S108"/>
    <mergeCell ref="A40:S41"/>
    <mergeCell ref="A43:S52"/>
    <mergeCell ref="A54:S58"/>
    <mergeCell ref="D134:G135"/>
    <mergeCell ref="H134:H135"/>
    <mergeCell ref="I134:J135"/>
    <mergeCell ref="A73:S74"/>
    <mergeCell ref="A60:S64"/>
    <mergeCell ref="A68:S69"/>
    <mergeCell ref="A71:S71"/>
    <mergeCell ref="A448:P450"/>
    <mergeCell ref="E35:H35"/>
    <mergeCell ref="L35:N36"/>
    <mergeCell ref="E36:H36"/>
    <mergeCell ref="E37:H37"/>
    <mergeCell ref="O35:Q36"/>
    <mergeCell ref="E32:H32"/>
    <mergeCell ref="E33:H33"/>
    <mergeCell ref="L33:N34"/>
    <mergeCell ref="O33:P33"/>
    <mergeCell ref="E34:H34"/>
    <mergeCell ref="O34:P34"/>
    <mergeCell ref="F137:K137"/>
    <mergeCell ref="A195:S196"/>
    <mergeCell ref="A140:S141"/>
    <mergeCell ref="K200:S202"/>
    <mergeCell ref="A201:I203"/>
    <mergeCell ref="K203:M206"/>
    <mergeCell ref="N203:O206"/>
    <mergeCell ref="P203:S204"/>
    <mergeCell ref="A204:C205"/>
    <mergeCell ref="D204:E205"/>
    <mergeCell ref="F204:G205"/>
    <mergeCell ref="H204:I205"/>
  </mergeCells>
  <conditionalFormatting sqref="G235:H238 G224:H230">
    <cfRule type="expression" dxfId="5" priority="5">
      <formula>D224="Chasse d'eau"</formula>
    </cfRule>
  </conditionalFormatting>
  <conditionalFormatting sqref="Z247:Z250">
    <cfRule type="expression" dxfId="4" priority="4">
      <formula>D224="Chasse d'eau"</formula>
    </cfRule>
  </conditionalFormatting>
  <conditionalFormatting sqref="G233:H234">
    <cfRule type="expression" dxfId="3" priority="3">
      <formula>D233="Chasse d'eau"</formula>
    </cfRule>
  </conditionalFormatting>
  <conditionalFormatting sqref="Z251:Z253">
    <cfRule type="expression" dxfId="2" priority="7">
      <formula>D227="Chasse d'eau"</formula>
    </cfRule>
  </conditionalFormatting>
  <conditionalFormatting sqref="F252">
    <cfRule type="expression" dxfId="1" priority="1">
      <formula>D252="Chasse d'eau"</formula>
    </cfRule>
  </conditionalFormatting>
  <conditionalFormatting sqref="H252">
    <cfRule type="expression" dxfId="0" priority="9">
      <formula>#REF!="Chasse d'eau"</formula>
    </cfRule>
  </conditionalFormatting>
  <hyperlinks>
    <hyperlink ref="A428" r:id="rId1"/>
    <hyperlink ref="A429" r:id="rId2"/>
    <hyperlink ref="A432" r:id="rId3"/>
    <hyperlink ref="A435" r:id="rId4"/>
    <hyperlink ref="A425" r:id="rId5"/>
    <hyperlink ref="A438" r:id="rId6"/>
  </hyperlinks>
  <printOptions horizontalCentered="1"/>
  <pageMargins left="0" right="0" top="0.31496062992125984" bottom="0.31496062992125984" header="0" footer="0"/>
  <pageSetup paperSize="9" orientation="landscape" r:id="rId7"/>
  <rowBreaks count="9" manualBreakCount="9">
    <brk id="38" max="18" man="1"/>
    <brk id="39" max="18" man="1"/>
    <brk id="71" max="16383" man="1"/>
    <brk id="105" max="16383" man="1"/>
    <brk id="138" max="18" man="1"/>
    <brk id="214" max="18" man="1"/>
    <brk id="253" max="18" man="1"/>
    <brk id="291" max="18" man="1"/>
    <brk id="419" max="18"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11</vt:i4>
      </vt:variant>
    </vt:vector>
  </HeadingPairs>
  <TitlesOfParts>
    <vt:vector size="15" baseType="lpstr">
      <vt:lpstr>Relevé manuel</vt:lpstr>
      <vt:lpstr>Relevé</vt:lpstr>
      <vt:lpstr>Rapport-auto diagnostique</vt:lpstr>
      <vt:lpstr>Rapport version imprimable</vt:lpstr>
      <vt:lpstr>ampoules</vt:lpstr>
      <vt:lpstr>année</vt:lpstr>
      <vt:lpstr>congel</vt:lpstr>
      <vt:lpstr>Ecrans</vt:lpstr>
      <vt:lpstr>frigo</vt:lpstr>
      <vt:lpstr>mois</vt:lpstr>
      <vt:lpstr>multimedia</vt:lpstr>
      <vt:lpstr>pièces</vt:lpstr>
      <vt:lpstr>robinet</vt:lpstr>
      <vt:lpstr>selectionnez</vt:lpstr>
      <vt:lpstr>'Rapport version imprimable'!Zone_d_impression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dc:creator>
  <cp:lastModifiedBy>Aurore</cp:lastModifiedBy>
  <cp:lastPrinted>2016-09-16T14:57:21Z</cp:lastPrinted>
  <dcterms:created xsi:type="dcterms:W3CDTF">2016-04-24T10:37:40Z</dcterms:created>
  <dcterms:modified xsi:type="dcterms:W3CDTF">2016-09-16T15:18:37Z</dcterms:modified>
</cp:coreProperties>
</file>